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D:\DU LIEU LAN ANH\1. LAN ANH_QLNS\VU LAN ANH\VU LAN ANH 2026\1. BC thu chi NS 2025, phương án PB NS 2026\Trình phân bổ DT 2026\Công khai DT NS\2. Công khai DT quý I 2026\"/>
    </mc:Choice>
  </mc:AlternateContent>
  <xr:revisionPtr revIDLastSave="0" documentId="13_ncr:1_{EA40F615-6185-427F-B652-1771411C3DA3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54" sheetId="1" r:id="rId1"/>
    <sheet name="55" sheetId="2" r:id="rId2"/>
    <sheet name="56.1" sheetId="3" r:id="rId3"/>
    <sheet name="56,2" sheetId="4" state="hidden" r:id="rId4"/>
    <sheet name="56.3" sheetId="5" state="hidden" r:id="rId5"/>
  </sheets>
  <definedNames>
    <definedName name="chuong_pl_82" localSheetId="0">'54'!$E$1</definedName>
    <definedName name="chuong_pl_82_name" localSheetId="0">'54'!$A$2</definedName>
    <definedName name="chuong_pl_82_name_name" localSheetId="0">'54'!$A$3</definedName>
    <definedName name="chuong_pl_83" localSheetId="1">'55'!$E$1</definedName>
    <definedName name="chuong_pl_83_name" localSheetId="1">'55'!$A$2</definedName>
    <definedName name="chuong_pl_83_name_name" localSheetId="1">'55'!$A$3</definedName>
    <definedName name="chuong_pl_84" localSheetId="2">'56.1'!$E$1</definedName>
    <definedName name="chuong_pl_84_name" localSheetId="2">'56.1'!$A$2</definedName>
    <definedName name="chuong_pl_84_name_name" localSheetId="2">'56.1'!$A$3</definedName>
    <definedName name="chuong_pl_85" localSheetId="3">'56,2'!$H$1</definedName>
    <definedName name="chuong_pl_85_name" localSheetId="3">'56,2'!$A$2</definedName>
    <definedName name="chuong_pl_86" localSheetId="4">'56.3'!$D$1</definedName>
    <definedName name="chuong_pl_86_name" localSheetId="4">'56.3'!$A$2</definedName>
    <definedName name="chuong_pl_86_name_name" localSheetId="4">'56.3'!$A$3</definedName>
    <definedName name="_xlnm.Print_Area" localSheetId="0">'54'!$A$1:$H$37</definedName>
    <definedName name="_xlnm.Print_Area" localSheetId="1">'55'!$A$1:$G$65</definedName>
    <definedName name="_xlnm.Print_Titles" localSheetId="0">'54'!$5:$7</definedName>
    <definedName name="_xlnm.Print_Titles" localSheetId="1">'55'!$5:$7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6" i="3" l="1"/>
  <c r="E14" i="3" l="1"/>
  <c r="D14" i="3"/>
  <c r="H36" i="1"/>
  <c r="D28" i="3"/>
  <c r="D26" i="3"/>
  <c r="C36" i="1"/>
  <c r="D59" i="2" l="1"/>
  <c r="E60" i="2"/>
  <c r="E59" i="2" s="1"/>
  <c r="E61" i="2"/>
  <c r="E63" i="2"/>
  <c r="E64" i="2"/>
  <c r="E65" i="2"/>
  <c r="E51" i="2"/>
  <c r="E52" i="2"/>
  <c r="E49" i="2" s="1"/>
  <c r="E53" i="2"/>
  <c r="E54" i="2"/>
  <c r="E55" i="2"/>
  <c r="E56" i="2"/>
  <c r="E50" i="2"/>
  <c r="D49" i="2"/>
  <c r="C49" i="2"/>
  <c r="D62" i="2"/>
  <c r="E62" i="2" s="1"/>
  <c r="D58" i="2" l="1"/>
  <c r="D48" i="2" s="1"/>
  <c r="E58" i="2"/>
  <c r="C16" i="1" l="1"/>
  <c r="C59" i="2"/>
  <c r="C58" i="2" s="1"/>
  <c r="C48" i="2" s="1"/>
  <c r="C18" i="1" l="1"/>
  <c r="F21" i="2" l="1"/>
  <c r="F20" i="2"/>
  <c r="F16" i="2"/>
  <c r="E15" i="2"/>
  <c r="E10" i="2"/>
  <c r="D15" i="2"/>
  <c r="D10" i="2"/>
  <c r="C15" i="2"/>
  <c r="C10" i="2"/>
  <c r="F21" i="1"/>
  <c r="F20" i="1"/>
  <c r="A3" i="2" l="1"/>
  <c r="A3" i="3" s="1"/>
  <c r="A3" i="4" s="1"/>
  <c r="A3" i="5" s="1"/>
  <c r="D8" i="4"/>
  <c r="D11" i="3"/>
  <c r="D10" i="3" s="1"/>
  <c r="E11" i="3"/>
  <c r="E10" i="3" s="1"/>
  <c r="E24" i="3"/>
  <c r="C24" i="3"/>
  <c r="C21" i="3"/>
  <c r="C10" i="4" s="1"/>
  <c r="C14" i="3"/>
  <c r="C11" i="3"/>
  <c r="C10" i="3" s="1"/>
  <c r="F35" i="1"/>
  <c r="F27" i="1"/>
  <c r="E26" i="1"/>
  <c r="E25" i="1" s="1"/>
  <c r="C26" i="1"/>
  <c r="F36" i="1"/>
  <c r="E24" i="1"/>
  <c r="D19" i="1"/>
  <c r="E19" i="1"/>
  <c r="C19" i="1"/>
  <c r="B13" i="1"/>
  <c r="F32" i="2"/>
  <c r="F22" i="2"/>
  <c r="F13" i="2"/>
  <c r="F12" i="2"/>
  <c r="F10" i="2"/>
  <c r="E48" i="2"/>
  <c r="E18" i="2"/>
  <c r="F17" i="2"/>
  <c r="C18" i="2"/>
  <c r="C9" i="2" s="1"/>
  <c r="D18" i="1"/>
  <c r="F24" i="3" l="1"/>
  <c r="F49" i="2"/>
  <c r="E9" i="2"/>
  <c r="E8" i="2" s="1"/>
  <c r="C25" i="1"/>
  <c r="F25" i="1" s="1"/>
  <c r="F19" i="1"/>
  <c r="E28" i="3"/>
  <c r="D16" i="1"/>
  <c r="D15" i="1" s="1"/>
  <c r="D14" i="1" s="1"/>
  <c r="C8" i="1"/>
  <c r="F48" i="2"/>
  <c r="C9" i="3"/>
  <c r="F26" i="1"/>
  <c r="C15" i="1"/>
  <c r="C14" i="1" s="1"/>
  <c r="E18" i="1"/>
  <c r="F28" i="1"/>
  <c r="F10" i="3"/>
  <c r="F14" i="3"/>
  <c r="F58" i="2"/>
  <c r="F9" i="1"/>
  <c r="E16" i="1"/>
  <c r="C28" i="3"/>
  <c r="F18" i="2"/>
  <c r="C8" i="4"/>
  <c r="E10" i="4"/>
  <c r="E8" i="4" s="1"/>
  <c r="E8" i="1"/>
  <c r="F8" i="1" l="1"/>
  <c r="C8" i="3"/>
  <c r="F9" i="2"/>
  <c r="C8" i="2"/>
  <c r="F8" i="2" s="1"/>
  <c r="E9" i="3"/>
  <c r="E8" i="3" s="1"/>
  <c r="F28" i="3"/>
  <c r="E15" i="1"/>
  <c r="E14" i="1" s="1"/>
  <c r="D18" i="2"/>
  <c r="D9" i="2" s="1"/>
  <c r="A1" i="2"/>
  <c r="A1" i="3" s="1"/>
  <c r="A1" i="4" s="1"/>
  <c r="A1" i="5" s="1"/>
  <c r="F8" i="3" l="1"/>
  <c r="H10" i="2"/>
  <c r="D9" i="1"/>
  <c r="D8" i="1" s="1"/>
  <c r="F9" i="3"/>
  <c r="D8" i="2"/>
  <c r="D24" i="3"/>
  <c r="D26" i="1" l="1"/>
  <c r="D25" i="1" s="1"/>
  <c r="D28" i="1"/>
  <c r="D9" i="3" l="1"/>
  <c r="D8" i="3" s="1"/>
</calcChain>
</file>

<file path=xl/sharedStrings.xml><?xml version="1.0" encoding="utf-8"?>
<sst xmlns="http://schemas.openxmlformats.org/spreadsheetml/2006/main" count="258" uniqueCount="149">
  <si>
    <t>Mẫu biểu số 54</t>
  </si>
  <si>
    <t>STT</t>
  </si>
  <si>
    <t>Nội dung</t>
  </si>
  <si>
    <t>Dự toán</t>
  </si>
  <si>
    <t>Ước thực hiện</t>
  </si>
  <si>
    <t>A</t>
  </si>
  <si>
    <t>B</t>
  </si>
  <si>
    <t>4=3/1</t>
  </si>
  <si>
    <t>TỔNG THU NSNN TRÊN ĐỊA BÀN</t>
  </si>
  <si>
    <t>I</t>
  </si>
  <si>
    <t>Thu nội địa</t>
  </si>
  <si>
    <t>II</t>
  </si>
  <si>
    <t>Thu từ dầu thô</t>
  </si>
  <si>
    <t>III</t>
  </si>
  <si>
    <t>Thu từ hoạt động xuất nhập khẩu</t>
  </si>
  <si>
    <t>IV</t>
  </si>
  <si>
    <t>Thu viện trợ</t>
  </si>
  <si>
    <t>TỔNG THU NGÂN SÁCH ĐỊA PHƯƠNG</t>
  </si>
  <si>
    <t>Thu NSĐP được hưởng theo phân cấp</t>
  </si>
  <si>
    <t>Các khoản thu NSĐP hưởng 100%</t>
  </si>
  <si>
    <t>Thuế giá trị gia tăng (phần NSĐP hưởng 30%)</t>
  </si>
  <si>
    <t>Các khoản thu phân chia NSĐP theo tỷ lệ %</t>
  </si>
  <si>
    <t>Thu bổ sung từ ngân sách cấp trên</t>
  </si>
  <si>
    <t>Thu bổ sung cân đối ngân sách</t>
  </si>
  <si>
    <t>Thu bổ sung có mục tiêu</t>
  </si>
  <si>
    <t>Thu từ quỹ dự trữ tài chính</t>
  </si>
  <si>
    <t>Thu kết dư</t>
  </si>
  <si>
    <t>V</t>
  </si>
  <si>
    <t>Thu chuyển nguồn từ năm trước chuyển sang</t>
  </si>
  <si>
    <t>C</t>
  </si>
  <si>
    <t>TỔNG CHI NSĐP</t>
  </si>
  <si>
    <t>Chi cân đối ngân sách địa phương</t>
  </si>
  <si>
    <t>Chi đầu tư phát triển</t>
  </si>
  <si>
    <t>Chi thường xuyên</t>
  </si>
  <si>
    <t>Chi cho vay</t>
  </si>
  <si>
    <t>Chi viện trợ</t>
  </si>
  <si>
    <t>Chi trả nợ lãi</t>
  </si>
  <si>
    <t>Chi bổ sung quỹ dự trữ tài chính</t>
  </si>
  <si>
    <t>Dự phòng NSNN</t>
  </si>
  <si>
    <t>Các nhiệm vụ chi khác</t>
  </si>
  <si>
    <t>Chi từ nguồn bổ sung có mục tiêu từ NSTW cho NSĐP</t>
  </si>
  <si>
    <t>Chi chuyển nguồn sang năm sau</t>
  </si>
  <si>
    <t>Mẫu biểu số 55</t>
  </si>
  <si>
    <t>Thu từ khu vực doanh nghiệp nhà nước</t>
  </si>
  <si>
    <t>Thu từ khu vực doanh nghiệp có vốn ĐTNN</t>
  </si>
  <si>
    <t>Thu từ khu vực kinh tế ngoài quốc doanh</t>
  </si>
  <si>
    <t>Thuế thu nhập cá nhân</t>
  </si>
  <si>
    <t>Thuế bảo vệ môi trường</t>
  </si>
  <si>
    <t>Các loại phí, lệ phí</t>
  </si>
  <si>
    <t>Các khoản thu về nhà, đất</t>
  </si>
  <si>
    <t>-</t>
  </si>
  <si>
    <t>Thuế sử dụng đất nông nghiệp</t>
  </si>
  <si>
    <t>Thuế sử dụng đất phi nông nghiệp</t>
  </si>
  <si>
    <t>Thu tiền cho thuê đất, thuê mặt nước</t>
  </si>
  <si>
    <t>Thu tiền sử dụng đất</t>
  </si>
  <si>
    <t>Thu tiền cho thuê và tiền bán nhà thuộc sở hữu NN</t>
  </si>
  <si>
    <t>Thu tiền sử dụng khu vực biển</t>
  </si>
  <si>
    <t>Thu từ khai thác, xử lý tài sản công xử lý theo quy định của pháp luật về quản lý, sử dụng tài sản công</t>
  </si>
  <si>
    <t>Thu từ hoạt động xổ số</t>
  </si>
  <si>
    <t>Thu tiền cấp quyền khai thác khoáng sản, tài nguyên nước, cấp quyền sử dụng tần số vô tuyến điện, thu tiền sử dụng khu vực biển</t>
  </si>
  <si>
    <t>Thu hồi vốn, thu cổ tức, lợi nhuận, lợi nhuận sau thuế, chênh lệch thu chi của Ngân hàng Nhà nước</t>
  </si>
  <si>
    <t>Thu hồi vốn NSNN đầu tư tại tổ chức kinh tế</t>
  </si>
  <si>
    <t>Thu cổ tức, lợi nhuận, lợi nhuận sau thuế, chênh lệch thu chi của Ngân hàng Nhà nước</t>
  </si>
  <si>
    <t>Thu quỹ đất công ích và hoa lợi công sản khác</t>
  </si>
  <si>
    <t>Thu khác ngân sách</t>
  </si>
  <si>
    <t>Thuế GTGT thu từ hàng hóa nhập khẩu</t>
  </si>
  <si>
    <t>Thuế xuất khẩu</t>
  </si>
  <si>
    <t>Thuế nhập khẩu</t>
  </si>
  <si>
    <t>Thuế TTĐB thu từ hàng hóa nhập khẩu</t>
  </si>
  <si>
    <t>Thuế BVMT thu từ hàng hóa nhập khẩu</t>
  </si>
  <si>
    <t>Thuế bổ sung đối với hàng hóa nhập khẩu</t>
  </si>
  <si>
    <t>Thuế khác</t>
  </si>
  <si>
    <t>Hoàn thuế GTGT, thuế TTĐB và các khoản thu khác</t>
  </si>
  <si>
    <t>Thuế GTGT</t>
  </si>
  <si>
    <t>Thuế TTĐB</t>
  </si>
  <si>
    <t>Hoàn các khoản thu khác</t>
  </si>
  <si>
    <t>THU NSĐP ĐƯỢC HƯỞNG THEO PHÂN CẤP</t>
  </si>
  <si>
    <t>Từ các khoản thu phân chia giữa NSTW và NSĐP</t>
  </si>
  <si>
    <t>Thuế GTGT (phần NSĐP hưởng 30%)</t>
  </si>
  <si>
    <t>Mẫu biểu số 56.1</t>
  </si>
  <si>
    <t>CHI CÂN ĐỐI NSĐP</t>
  </si>
  <si>
    <t>Chi đầu tư phát triển theo ngành, lĩnh vực</t>
  </si>
  <si>
    <t>Chi chương trình mục tiêu quốc gia</t>
  </si>
  <si>
    <t>Trong đó:</t>
  </si>
  <si>
    <t>- Chi giáo dục, đào tạo và dạy nghề</t>
  </si>
  <si>
    <t>- Chi khoa học, công nghệ, đổi mới sáng tạo và chuyển đổi số</t>
  </si>
  <si>
    <t>VI</t>
  </si>
  <si>
    <t>VII</t>
  </si>
  <si>
    <t>Dự phòng ngân sách nhà nước</t>
  </si>
  <si>
    <t>VIII</t>
  </si>
  <si>
    <t>Chi cải cách tiền lương, tinh giản biên chế</t>
  </si>
  <si>
    <t>IX</t>
  </si>
  <si>
    <t>CHI TỪ NGUỒN BỔ SUNG CÓ MỤC TIÊU TỪ NSTW CHO NSĐP</t>
  </si>
  <si>
    <t>Chi đầu tư thực hiện các chương trình, nhiệm vụ, dự án</t>
  </si>
  <si>
    <t>Chi thường xuyên thực hiện các chế độ, chính sách</t>
  </si>
  <si>
    <t>Chi thực hiện các chương trình mục tiêu quốc gia</t>
  </si>
  <si>
    <t>Mẫu biểu số 56.2</t>
  </si>
  <si>
    <t>TÌNH HÌNH SỬ DỤNG DỰ PHÒNG NGÂN SÁCH ĐỊA PHƯƠNG, DỰ PHÒNG NGÂN SÁCH TRUNG ƯƠNG BỔ SUNG CÓ MỤC TIÊU CHO ĐỊA PHƯƠNG VÀ QUỸ DỰ TRỮ TÀI CHÍNH</t>
  </si>
  <si>
    <t>Dự phòng ngân sách địa phương</t>
  </si>
  <si>
    <t>Dự phòng ngân sách trung ương bổ sung có mục tiêu cho địa phương</t>
  </si>
  <si>
    <t>Quỹ dự trữ tài chính</t>
  </si>
  <si>
    <t>Dự toán HĐND quyết định</t>
  </si>
  <si>
    <t>Lũy kế đã sử dụng</t>
  </si>
  <si>
    <t>Còn lại</t>
  </si>
  <si>
    <t>Số NSTW bổ sung</t>
  </si>
  <si>
    <t>Số đã phân bổ</t>
  </si>
  <si>
    <t>Số dư đầu năm</t>
  </si>
  <si>
    <t>3=1-2</t>
  </si>
  <si>
    <t>6=4-5</t>
  </si>
  <si>
    <t>9=7-8</t>
  </si>
  <si>
    <t>Tổng số</t>
  </si>
  <si>
    <t>Mẫu biểu số 56.3</t>
  </si>
  <si>
    <t>Trong đó</t>
  </si>
  <si>
    <t>Số tăng thu so với dự toán</t>
  </si>
  <si>
    <t>Dự toán chi còn lại</t>
  </si>
  <si>
    <t>1=2+3</t>
  </si>
  <si>
    <t>Giảm bội chi, tăng chi trả nợ</t>
  </si>
  <si>
    <t>Bổ sung tăng dự phòng ngân sách và quỹ dự trữ tài chính</t>
  </si>
  <si>
    <t>Bổ sung nguồn thực hiện chính sách tiền lương</t>
  </si>
  <si>
    <t>Chi đầu tư một số dự án quan trọng</t>
  </si>
  <si>
    <t>Thực hiện một số chính sách an sinh xã hội</t>
  </si>
  <si>
    <t>Thưởng vượt dự toán thu hoặc hỗ trợ ngân sách cấp dưới hụt thu</t>
  </si>
  <si>
    <t>TÌNH HÌNH CÂN ĐỐI NSĐP QUÝ I NĂM 2026</t>
  </si>
  <si>
    <t>Đơn vị: Đồng</t>
  </si>
  <si>
    <t>Quý I</t>
  </si>
  <si>
    <t>Lũy kế 3 tháng</t>
  </si>
  <si>
    <t>Cùng kỳ năm trước</t>
  </si>
  <si>
    <t>Ước 3 tháng so (%)</t>
  </si>
  <si>
    <t>ƯỚC THỰC HIỆN THU NSNN QUÝ I NĂM 2026</t>
  </si>
  <si>
    <t>Ước Quý I so (%)</t>
  </si>
  <si>
    <t>Các khoản huy động, đóng góp</t>
  </si>
  <si>
    <t>Chi từ nguồn bổ sung có mục tiêu từ NS tỉnh cho NSĐP</t>
  </si>
  <si>
    <t>CHI TỪ NGUỒN BỔ SUNG CÓ MỤC TIÊU TỪ NS TỈNH CHO NSĐP</t>
  </si>
  <si>
    <t xml:space="preserve">KẾT QUẢ PHÂN BỔ SỬ DỤNG SỐ TĂNG THU SO VỚI DỰ TOÁN, DỰ TOÁN CHI CÒN LẠI  </t>
  </si>
  <si>
    <t>Không có</t>
  </si>
  <si>
    <t>ƯỚC THỰC HIỆN CHI NSNN QUÝ I NĂM 2026</t>
  </si>
  <si>
    <t>UBND PHƯỜNG BẮC KẠN</t>
  </si>
  <si>
    <t>Lệ phí trước bạ</t>
  </si>
  <si>
    <t xml:space="preserve"> - Từ đất</t>
  </si>
  <si>
    <t xml:space="preserve">Thuế giá trị gia tăng </t>
  </si>
  <si>
    <t>Thuế tiêu thụ đặc biệt</t>
  </si>
  <si>
    <t>Thuế tài nguyên</t>
  </si>
  <si>
    <t>Thuế thu nhập doanh nghiệp</t>
  </si>
  <si>
    <t>+</t>
  </si>
  <si>
    <t>Phí, lệ phí trung ương</t>
  </si>
  <si>
    <t>Phí, lệ phí địa phương</t>
  </si>
  <si>
    <t>Thu tiền thuê đất</t>
  </si>
  <si>
    <t>Thu khác ngân sách, thu cố định tại xã</t>
  </si>
  <si>
    <t>(Kèm theo Quyết định số   507/QĐ-UBND ngày 15 /4/2026 của UBND phường Bắc Kạn)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</si>
</sst>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;[Red]\-\ #,##0\ ;\ &quot; &quot;\ ;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b/>
      <sz val="12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color rgb="FF000000"/>
      <name val="Calibri Light"/>
      <family val="1"/>
      <scheme val="major"/>
    </font>
    <font>
      <i/>
      <sz val="12"/>
      <color rgb="FF000000"/>
      <name val="Calibri Light"/>
      <family val="1"/>
      <scheme val="maj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8"/>
      <color theme="1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78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 applyAlignment="1">
      <alignment vertical="center"/>
    </xf>
    <xf numFmtId="3" fontId="3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2" fillId="2" borderId="1" xfId="0" applyFont="1" applyFill="1" applyBorder="1" applyAlignment="1">
      <alignment horizontal="center" vertical="center" wrapText="1"/>
    </xf>
    <xf numFmtId="0" fontId="11" fillId="0" borderId="0" xfId="0" applyFont="1"/>
    <xf numFmtId="0" fontId="8" fillId="2" borderId="1" xfId="0" applyFont="1" applyFill="1" applyBorder="1" applyAlignment="1">
      <alignment vertical="center" wrapText="1"/>
    </xf>
    <xf numFmtId="3" fontId="10" fillId="2" borderId="1" xfId="0" applyNumberFormat="1" applyFont="1" applyFill="1" applyBorder="1" applyAlignment="1">
      <alignment horizontal="right" vertical="center" wrapText="1"/>
    </xf>
    <xf numFmtId="9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3" fontId="9" fillId="2" borderId="1" xfId="0" applyNumberFormat="1" applyFont="1" applyFill="1" applyBorder="1" applyAlignment="1">
      <alignment horizontal="right" vertical="center" wrapText="1"/>
    </xf>
    <xf numFmtId="9" fontId="9" fillId="2" borderId="1" xfId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3" fontId="9" fillId="0" borderId="0" xfId="0" applyNumberFormat="1" applyFont="1"/>
    <xf numFmtId="3" fontId="9" fillId="0" borderId="0" xfId="0" applyNumberFormat="1" applyFont="1" applyAlignment="1">
      <alignment vertical="center"/>
    </xf>
    <xf numFmtId="0" fontId="8" fillId="2" borderId="0" xfId="0" applyFont="1" applyFill="1" applyAlignment="1">
      <alignment vertical="center"/>
    </xf>
    <xf numFmtId="0" fontId="12" fillId="2" borderId="1" xfId="0" applyFont="1" applyFill="1" applyBorder="1" applyAlignment="1">
      <alignment vertical="center" wrapText="1"/>
    </xf>
    <xf numFmtId="3" fontId="11" fillId="2" borderId="1" xfId="0" applyNumberFormat="1" applyFont="1" applyFill="1" applyBorder="1" applyAlignment="1">
      <alignment horizontal="right" vertical="center" wrapText="1"/>
    </xf>
    <xf numFmtId="9" fontId="11" fillId="2" borderId="1" xfId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0" fontId="11" fillId="2" borderId="1" xfId="1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vertical="center" wrapText="1"/>
    </xf>
    <xf numFmtId="164" fontId="17" fillId="0" borderId="3" xfId="2" applyNumberFormat="1" applyFont="1" applyBorder="1" applyAlignment="1">
      <alignment vertical="center"/>
    </xf>
    <xf numFmtId="9" fontId="9" fillId="2" borderId="2" xfId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14" fillId="0" borderId="1" xfId="2" quotePrefix="1" applyFont="1" applyBorder="1" applyAlignment="1">
      <alignment horizontal="center" vertical="center"/>
    </xf>
    <xf numFmtId="0" fontId="15" fillId="3" borderId="1" xfId="2" applyFont="1" applyFill="1" applyBorder="1" applyAlignment="1">
      <alignment horizontal="left" vertical="center"/>
    </xf>
    <xf numFmtId="164" fontId="15" fillId="0" borderId="1" xfId="2" applyNumberFormat="1" applyFont="1" applyBorder="1" applyAlignment="1">
      <alignment vertical="center"/>
    </xf>
    <xf numFmtId="0" fontId="16" fillId="0" borderId="1" xfId="2" quotePrefix="1" applyFont="1" applyBorder="1" applyAlignment="1">
      <alignment horizontal="center" vertical="center"/>
    </xf>
    <xf numFmtId="0" fontId="9" fillId="0" borderId="1" xfId="0" applyFont="1" applyBorder="1"/>
    <xf numFmtId="3" fontId="9" fillId="0" borderId="1" xfId="0" applyNumberFormat="1" applyFont="1" applyBorder="1"/>
    <xf numFmtId="3" fontId="18" fillId="0" borderId="0" xfId="0" applyNumberFormat="1" applyFont="1"/>
    <xf numFmtId="0" fontId="17" fillId="0" borderId="0" xfId="0" applyFont="1"/>
    <xf numFmtId="0" fontId="19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3" fontId="19" fillId="2" borderId="1" xfId="0" applyNumberFormat="1" applyFont="1" applyFill="1" applyBorder="1" applyAlignment="1">
      <alignment horizontal="right" vertical="center" wrapText="1"/>
    </xf>
    <xf numFmtId="3" fontId="17" fillId="2" borderId="1" xfId="0" applyNumberFormat="1" applyFont="1" applyFill="1" applyBorder="1" applyAlignment="1">
      <alignment horizontal="right" vertical="center" wrapText="1"/>
    </xf>
    <xf numFmtId="3" fontId="17" fillId="0" borderId="0" xfId="0" applyNumberFormat="1" applyFont="1" applyAlignment="1">
      <alignment vertical="center"/>
    </xf>
    <xf numFmtId="3" fontId="19" fillId="0" borderId="1" xfId="0" applyNumberFormat="1" applyFont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164" fontId="17" fillId="0" borderId="1" xfId="2" applyNumberFormat="1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3" fontId="19" fillId="0" borderId="1" xfId="0" applyNumberFormat="1" applyFont="1" applyFill="1" applyBorder="1" applyAlignment="1">
      <alignment horizontal="right" vertical="center" wrapText="1"/>
    </xf>
    <xf numFmtId="3" fontId="10" fillId="0" borderId="1" xfId="0" applyNumberFormat="1" applyFont="1" applyFill="1" applyBorder="1" applyAlignment="1">
      <alignment horizontal="right" vertical="center" wrapText="1"/>
    </xf>
    <xf numFmtId="9" fontId="10" fillId="0" borderId="1" xfId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0" xfId="0" applyFont="1" applyFill="1"/>
    <xf numFmtId="0" fontId="9" fillId="0" borderId="1" xfId="0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1C0D9405-9BDD-4AC0-8900-29DBD375A5D3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view="pageBreakPreview" zoomScaleNormal="100" zoomScaleSheetLayoutView="100" workbookViewId="0">
      <selection activeCell="A8" sqref="A8:XFD8"/>
    </sheetView>
  </sheetViews>
  <sheetFormatPr defaultColWidth="9" defaultRowHeight="15.75" x14ac:dyDescent="0.25"/>
  <cols>
    <col min="1" max="1" width="5" style="15" customWidth="1"/>
    <col min="2" max="2" width="33.85546875" style="15" customWidth="1"/>
    <col min="3" max="4" width="18.42578125" style="49" customWidth="1"/>
    <col min="5" max="5" width="18.42578125" style="15" customWidth="1"/>
    <col min="6" max="6" width="8.28515625" style="15" customWidth="1"/>
    <col min="7" max="7" width="8.5703125" style="15" customWidth="1"/>
    <col min="8" max="8" width="13" style="15" hidden="1" customWidth="1"/>
    <col min="9" max="16384" width="9" style="15"/>
  </cols>
  <sheetData>
    <row r="1" spans="1:7" ht="25.5" customHeight="1" x14ac:dyDescent="0.25">
      <c r="A1" s="31" t="s">
        <v>136</v>
      </c>
      <c r="B1" s="31"/>
      <c r="E1" s="59" t="s">
        <v>0</v>
      </c>
      <c r="F1" s="59"/>
      <c r="G1" s="59"/>
    </row>
    <row r="2" spans="1:7" ht="23.25" customHeight="1" x14ac:dyDescent="0.25">
      <c r="A2" s="58" t="s">
        <v>122</v>
      </c>
      <c r="B2" s="58"/>
      <c r="C2" s="58"/>
      <c r="D2" s="58"/>
      <c r="E2" s="58"/>
      <c r="F2" s="58"/>
      <c r="G2" s="58"/>
    </row>
    <row r="3" spans="1:7" ht="22.5" customHeight="1" x14ac:dyDescent="0.25">
      <c r="A3" s="60" t="s">
        <v>148</v>
      </c>
      <c r="B3" s="60"/>
      <c r="C3" s="60"/>
      <c r="D3" s="60"/>
      <c r="E3" s="60"/>
      <c r="F3" s="60"/>
      <c r="G3" s="60"/>
    </row>
    <row r="4" spans="1:7" ht="24" customHeight="1" x14ac:dyDescent="0.25">
      <c r="B4" s="56"/>
      <c r="C4" s="56"/>
      <c r="D4" s="56"/>
      <c r="E4" s="63" t="s">
        <v>123</v>
      </c>
      <c r="F4" s="63"/>
      <c r="G4" s="63"/>
    </row>
    <row r="5" spans="1:7" s="17" customFormat="1" ht="38.25" customHeight="1" x14ac:dyDescent="0.25">
      <c r="A5" s="61" t="s">
        <v>1</v>
      </c>
      <c r="B5" s="61" t="s">
        <v>2</v>
      </c>
      <c r="C5" s="62" t="s">
        <v>3</v>
      </c>
      <c r="D5" s="61" t="s">
        <v>4</v>
      </c>
      <c r="E5" s="61"/>
      <c r="F5" s="61" t="s">
        <v>127</v>
      </c>
      <c r="G5" s="61"/>
    </row>
    <row r="6" spans="1:7" s="17" customFormat="1" ht="52.5" customHeight="1" x14ac:dyDescent="0.25">
      <c r="A6" s="61"/>
      <c r="B6" s="61"/>
      <c r="C6" s="62"/>
      <c r="D6" s="50" t="s">
        <v>124</v>
      </c>
      <c r="E6" s="16" t="s">
        <v>125</v>
      </c>
      <c r="F6" s="16" t="s">
        <v>3</v>
      </c>
      <c r="G6" s="16" t="s">
        <v>126</v>
      </c>
    </row>
    <row r="7" spans="1:7" s="19" customFormat="1" ht="20.25" customHeight="1" x14ac:dyDescent="0.25">
      <c r="A7" s="18" t="s">
        <v>5</v>
      </c>
      <c r="B7" s="18" t="s">
        <v>6</v>
      </c>
      <c r="C7" s="51">
        <v>1</v>
      </c>
      <c r="D7" s="51">
        <v>2</v>
      </c>
      <c r="E7" s="18">
        <v>3</v>
      </c>
      <c r="F7" s="18" t="s">
        <v>7</v>
      </c>
      <c r="G7" s="18">
        <v>5</v>
      </c>
    </row>
    <row r="8" spans="1:7" s="76" customFormat="1" ht="36.75" customHeight="1" x14ac:dyDescent="0.25">
      <c r="A8" s="70" t="s">
        <v>5</v>
      </c>
      <c r="B8" s="71" t="s">
        <v>8</v>
      </c>
      <c r="C8" s="72">
        <f>SUM(C9:C13)</f>
        <v>103600000000</v>
      </c>
      <c r="D8" s="72">
        <f t="shared" ref="D8:E8" si="0">SUM(D9:D13)</f>
        <v>44340000000</v>
      </c>
      <c r="E8" s="73">
        <f t="shared" si="0"/>
        <v>44340000000</v>
      </c>
      <c r="F8" s="74">
        <f>E8/C8</f>
        <v>0.42799227799227801</v>
      </c>
      <c r="G8" s="75"/>
    </row>
    <row r="9" spans="1:7" ht="21" customHeight="1" x14ac:dyDescent="0.25">
      <c r="A9" s="24" t="s">
        <v>9</v>
      </c>
      <c r="B9" s="25" t="s">
        <v>10</v>
      </c>
      <c r="C9" s="53">
        <v>103600000000</v>
      </c>
      <c r="D9" s="53">
        <f>'55'!D9</f>
        <v>44340000000</v>
      </c>
      <c r="E9" s="26">
        <v>44340000000</v>
      </c>
      <c r="F9" s="27">
        <f>E9/C9</f>
        <v>0.42799227799227801</v>
      </c>
      <c r="G9" s="28"/>
    </row>
    <row r="10" spans="1:7" ht="21" customHeight="1" x14ac:dyDescent="0.25">
      <c r="A10" s="24" t="s">
        <v>11</v>
      </c>
      <c r="B10" s="25" t="s">
        <v>12</v>
      </c>
      <c r="C10" s="53"/>
      <c r="D10" s="53"/>
      <c r="E10" s="26"/>
      <c r="F10" s="28"/>
      <c r="G10" s="28"/>
    </row>
    <row r="11" spans="1:7" ht="21" customHeight="1" x14ac:dyDescent="0.25">
      <c r="A11" s="24" t="s">
        <v>13</v>
      </c>
      <c r="B11" s="25" t="s">
        <v>14</v>
      </c>
      <c r="C11" s="53"/>
      <c r="D11" s="53"/>
      <c r="E11" s="26"/>
      <c r="F11" s="28"/>
      <c r="G11" s="28"/>
    </row>
    <row r="12" spans="1:7" ht="21" customHeight="1" x14ac:dyDescent="0.25">
      <c r="A12" s="24" t="s">
        <v>15</v>
      </c>
      <c r="B12" s="25" t="s">
        <v>16</v>
      </c>
      <c r="C12" s="53"/>
      <c r="D12" s="53"/>
      <c r="E12" s="26"/>
      <c r="F12" s="28"/>
      <c r="G12" s="28"/>
    </row>
    <row r="13" spans="1:7" ht="21" customHeight="1" x14ac:dyDescent="0.25">
      <c r="A13" s="24" t="s">
        <v>27</v>
      </c>
      <c r="B13" s="25" t="str">
        <f>'55'!B43</f>
        <v>Các khoản huy động, đóng góp</v>
      </c>
      <c r="C13" s="53"/>
      <c r="D13" s="53"/>
      <c r="E13" s="26"/>
      <c r="F13" s="28"/>
      <c r="G13" s="28"/>
    </row>
    <row r="14" spans="1:7" ht="33.75" customHeight="1" x14ac:dyDescent="0.25">
      <c r="A14" s="16" t="s">
        <v>6</v>
      </c>
      <c r="B14" s="20" t="s">
        <v>17</v>
      </c>
      <c r="C14" s="52">
        <f>C15+C19+C22+C23+C24</f>
        <v>222202000000</v>
      </c>
      <c r="D14" s="52">
        <f>D15+D19+D22+D23+D24</f>
        <v>128442604207</v>
      </c>
      <c r="E14" s="21">
        <f>E15+E19+E22+E23+E24</f>
        <v>128442604207</v>
      </c>
      <c r="F14" s="23"/>
      <c r="G14" s="23"/>
    </row>
    <row r="15" spans="1:7" ht="33.75" customHeight="1" x14ac:dyDescent="0.25">
      <c r="A15" s="16" t="s">
        <v>9</v>
      </c>
      <c r="B15" s="20" t="s">
        <v>18</v>
      </c>
      <c r="C15" s="52">
        <f>SUM(C16:C18)</f>
        <v>77731000000</v>
      </c>
      <c r="D15" s="52">
        <f>SUM(D16:D18)</f>
        <v>26350915500</v>
      </c>
      <c r="E15" s="21">
        <f>SUM(E16:E18)</f>
        <v>26350915500</v>
      </c>
      <c r="F15" s="23"/>
      <c r="G15" s="23"/>
    </row>
    <row r="16" spans="1:7" ht="33.75" customHeight="1" x14ac:dyDescent="0.25">
      <c r="A16" s="24">
        <v>1</v>
      </c>
      <c r="B16" s="25" t="s">
        <v>19</v>
      </c>
      <c r="C16" s="53">
        <f>'55'!C49</f>
        <v>51561000000</v>
      </c>
      <c r="D16" s="53">
        <f>'55'!D49</f>
        <v>18068000000</v>
      </c>
      <c r="E16" s="26">
        <f>'55'!E49</f>
        <v>18068000000</v>
      </c>
      <c r="F16" s="28"/>
      <c r="G16" s="28"/>
    </row>
    <row r="17" spans="1:7" ht="33.75" customHeight="1" x14ac:dyDescent="0.25">
      <c r="A17" s="24">
        <v>2</v>
      </c>
      <c r="B17" s="25" t="s">
        <v>20</v>
      </c>
      <c r="C17" s="53"/>
      <c r="D17" s="53"/>
      <c r="E17" s="26"/>
      <c r="F17" s="28"/>
      <c r="G17" s="28"/>
    </row>
    <row r="18" spans="1:7" ht="33.75" customHeight="1" x14ac:dyDescent="0.25">
      <c r="A18" s="24">
        <v>3</v>
      </c>
      <c r="B18" s="25" t="s">
        <v>21</v>
      </c>
      <c r="C18" s="53">
        <f>'55'!C58</f>
        <v>26170000000</v>
      </c>
      <c r="D18" s="53">
        <f>'55'!D58</f>
        <v>8282915500</v>
      </c>
      <c r="E18" s="26">
        <f>'55'!E58</f>
        <v>8282915500</v>
      </c>
      <c r="F18" s="28"/>
      <c r="G18" s="28"/>
    </row>
    <row r="19" spans="1:7" ht="21" customHeight="1" x14ac:dyDescent="0.25">
      <c r="A19" s="16" t="s">
        <v>11</v>
      </c>
      <c r="B19" s="20" t="s">
        <v>22</v>
      </c>
      <c r="C19" s="52">
        <f>C20+C21</f>
        <v>144471000000</v>
      </c>
      <c r="D19" s="52">
        <f t="shared" ref="D19:E19" si="1">D20+D21</f>
        <v>65432447000</v>
      </c>
      <c r="E19" s="21">
        <f t="shared" si="1"/>
        <v>65432447000</v>
      </c>
      <c r="F19" s="27">
        <f>E19/C19</f>
        <v>0.45291059797468003</v>
      </c>
      <c r="G19" s="23"/>
    </row>
    <row r="20" spans="1:7" ht="21" customHeight="1" x14ac:dyDescent="0.25">
      <c r="A20" s="24">
        <v>1</v>
      </c>
      <c r="B20" s="25" t="s">
        <v>23</v>
      </c>
      <c r="C20" s="53">
        <v>76113000000</v>
      </c>
      <c r="D20" s="54">
        <v>38461000000</v>
      </c>
      <c r="E20" s="30">
        <v>38461000000</v>
      </c>
      <c r="F20" s="27">
        <f>E20/C20</f>
        <v>0.50531446664827295</v>
      </c>
      <c r="G20" s="28"/>
    </row>
    <row r="21" spans="1:7" ht="21" customHeight="1" x14ac:dyDescent="0.25">
      <c r="A21" s="24">
        <v>2</v>
      </c>
      <c r="B21" s="25" t="s">
        <v>24</v>
      </c>
      <c r="C21" s="53">
        <v>68358000000</v>
      </c>
      <c r="D21" s="54">
        <v>26971447000</v>
      </c>
      <c r="E21" s="30">
        <v>26971447000</v>
      </c>
      <c r="F21" s="27">
        <f>E21/C21</f>
        <v>0.39456167529769742</v>
      </c>
      <c r="G21" s="28"/>
    </row>
    <row r="22" spans="1:7" ht="21" customHeight="1" x14ac:dyDescent="0.25">
      <c r="A22" s="16" t="s">
        <v>13</v>
      </c>
      <c r="B22" s="20" t="s">
        <v>25</v>
      </c>
      <c r="C22" s="52"/>
      <c r="D22" s="52"/>
      <c r="E22" s="21"/>
      <c r="F22" s="28"/>
      <c r="G22" s="28"/>
    </row>
    <row r="23" spans="1:7" ht="21" customHeight="1" x14ac:dyDescent="0.25">
      <c r="A23" s="16" t="s">
        <v>15</v>
      </c>
      <c r="B23" s="20" t="s">
        <v>26</v>
      </c>
      <c r="C23" s="52"/>
      <c r="D23" s="52"/>
      <c r="E23" s="21"/>
      <c r="F23" s="23"/>
      <c r="G23" s="23"/>
    </row>
    <row r="24" spans="1:7" ht="36.75" customHeight="1" x14ac:dyDescent="0.25">
      <c r="A24" s="16" t="s">
        <v>27</v>
      </c>
      <c r="B24" s="20" t="s">
        <v>28</v>
      </c>
      <c r="C24" s="52"/>
      <c r="D24" s="52">
        <v>36659241707</v>
      </c>
      <c r="E24" s="21">
        <f>D24</f>
        <v>36659241707</v>
      </c>
      <c r="F24" s="23"/>
      <c r="G24" s="23"/>
    </row>
    <row r="25" spans="1:7" ht="21" customHeight="1" x14ac:dyDescent="0.25">
      <c r="A25" s="16" t="s">
        <v>29</v>
      </c>
      <c r="B25" s="20" t="s">
        <v>30</v>
      </c>
      <c r="C25" s="52">
        <f>C26+C35+C36+C37</f>
        <v>222202000000</v>
      </c>
      <c r="D25" s="52">
        <f>D26+D35+D36+D37</f>
        <v>40518619677</v>
      </c>
      <c r="E25" s="21">
        <f>E26+E35+E36+E37</f>
        <v>61003054566</v>
      </c>
      <c r="F25" s="22">
        <f>E25/C25</f>
        <v>0.27453872857129996</v>
      </c>
      <c r="G25" s="23"/>
    </row>
    <row r="26" spans="1:7" ht="21" customHeight="1" x14ac:dyDescent="0.25">
      <c r="A26" s="16" t="s">
        <v>9</v>
      </c>
      <c r="B26" s="20" t="s">
        <v>31</v>
      </c>
      <c r="C26" s="52">
        <f>SUM(C27:C34)</f>
        <v>153844000000</v>
      </c>
      <c r="D26" s="52">
        <f t="shared" ref="D26:E26" si="2">SUM(D27:D34)</f>
        <v>20034184788</v>
      </c>
      <c r="E26" s="21">
        <f t="shared" si="2"/>
        <v>40518619677</v>
      </c>
      <c r="F26" s="22">
        <f>E26/C26</f>
        <v>0.26337471514651206</v>
      </c>
      <c r="G26" s="23"/>
    </row>
    <row r="27" spans="1:7" ht="21" customHeight="1" x14ac:dyDescent="0.25">
      <c r="A27" s="24">
        <v>1</v>
      </c>
      <c r="B27" s="25" t="s">
        <v>32</v>
      </c>
      <c r="C27" s="53">
        <v>22145000000</v>
      </c>
      <c r="D27" s="53">
        <v>2000000000</v>
      </c>
      <c r="E27" s="26">
        <v>2000000000</v>
      </c>
      <c r="F27" s="27">
        <f>E27/C27</f>
        <v>9.0313840596071351E-2</v>
      </c>
      <c r="G27" s="28"/>
    </row>
    <row r="28" spans="1:7" ht="21" customHeight="1" x14ac:dyDescent="0.25">
      <c r="A28" s="24">
        <v>2</v>
      </c>
      <c r="B28" s="25" t="s">
        <v>33</v>
      </c>
      <c r="C28" s="53">
        <v>127872000000</v>
      </c>
      <c r="D28" s="53">
        <f>38518619677-D35-D36</f>
        <v>18034184788</v>
      </c>
      <c r="E28" s="26">
        <v>38518619677</v>
      </c>
      <c r="F28" s="27">
        <f>E28/C28</f>
        <v>0.30122794417073323</v>
      </c>
      <c r="G28" s="28"/>
    </row>
    <row r="29" spans="1:7" ht="21" customHeight="1" x14ac:dyDescent="0.25">
      <c r="A29" s="24">
        <v>3</v>
      </c>
      <c r="B29" s="25" t="s">
        <v>34</v>
      </c>
      <c r="C29" s="53"/>
      <c r="D29" s="53"/>
      <c r="E29" s="26"/>
      <c r="F29" s="28"/>
      <c r="G29" s="28"/>
    </row>
    <row r="30" spans="1:7" ht="21" customHeight="1" x14ac:dyDescent="0.25">
      <c r="A30" s="24">
        <v>4</v>
      </c>
      <c r="B30" s="25" t="s">
        <v>35</v>
      </c>
      <c r="C30" s="53"/>
      <c r="D30" s="53"/>
      <c r="E30" s="26"/>
      <c r="F30" s="28"/>
      <c r="G30" s="28"/>
    </row>
    <row r="31" spans="1:7" ht="21" customHeight="1" x14ac:dyDescent="0.25">
      <c r="A31" s="24">
        <v>5</v>
      </c>
      <c r="B31" s="25" t="s">
        <v>36</v>
      </c>
      <c r="C31" s="53"/>
      <c r="D31" s="53"/>
      <c r="E31" s="26"/>
      <c r="F31" s="28"/>
      <c r="G31" s="28"/>
    </row>
    <row r="32" spans="1:7" ht="21" customHeight="1" x14ac:dyDescent="0.25">
      <c r="A32" s="24">
        <v>6</v>
      </c>
      <c r="B32" s="25" t="s">
        <v>37</v>
      </c>
      <c r="C32" s="53"/>
      <c r="D32" s="53"/>
      <c r="E32" s="26"/>
      <c r="F32" s="28"/>
      <c r="G32" s="28"/>
    </row>
    <row r="33" spans="1:8" ht="21" customHeight="1" x14ac:dyDescent="0.25">
      <c r="A33" s="24">
        <v>7</v>
      </c>
      <c r="B33" s="25" t="s">
        <v>38</v>
      </c>
      <c r="C33" s="53">
        <v>3827000000</v>
      </c>
      <c r="D33" s="53"/>
      <c r="E33" s="26"/>
      <c r="F33" s="28"/>
      <c r="G33" s="28"/>
    </row>
    <row r="34" spans="1:8" ht="21" customHeight="1" x14ac:dyDescent="0.25">
      <c r="A34" s="24">
        <v>8</v>
      </c>
      <c r="B34" s="25" t="s">
        <v>39</v>
      </c>
      <c r="C34" s="53"/>
      <c r="D34" s="53"/>
      <c r="E34" s="26"/>
      <c r="F34" s="28"/>
      <c r="G34" s="28"/>
    </row>
    <row r="35" spans="1:8" ht="36.75" customHeight="1" x14ac:dyDescent="0.25">
      <c r="A35" s="16" t="s">
        <v>11</v>
      </c>
      <c r="B35" s="20" t="s">
        <v>40</v>
      </c>
      <c r="C35" s="55">
        <v>10671000000</v>
      </c>
      <c r="D35" s="55">
        <v>2558957187</v>
      </c>
      <c r="E35" s="55">
        <v>2558957187</v>
      </c>
      <c r="F35" s="22">
        <f t="shared" ref="F35:F36" si="3">E35/C35</f>
        <v>0.2398048155749227</v>
      </c>
      <c r="G35" s="23"/>
    </row>
    <row r="36" spans="1:8" ht="36.75" customHeight="1" x14ac:dyDescent="0.25">
      <c r="A36" s="16" t="s">
        <v>13</v>
      </c>
      <c r="B36" s="20" t="s">
        <v>131</v>
      </c>
      <c r="C36" s="55">
        <f>C21-C35</f>
        <v>57687000000</v>
      </c>
      <c r="D36" s="55">
        <v>17925477702</v>
      </c>
      <c r="E36" s="55">
        <v>17925477702</v>
      </c>
      <c r="F36" s="22">
        <f t="shared" si="3"/>
        <v>0.31073686795985228</v>
      </c>
      <c r="G36" s="23"/>
      <c r="H36" s="48">
        <f>D28+D35+D36</f>
        <v>38518619677</v>
      </c>
    </row>
    <row r="37" spans="1:8" ht="21" customHeight="1" x14ac:dyDescent="0.25">
      <c r="A37" s="16" t="s">
        <v>15</v>
      </c>
      <c r="B37" s="20" t="s">
        <v>41</v>
      </c>
      <c r="C37" s="52"/>
      <c r="D37" s="52"/>
      <c r="E37" s="21"/>
      <c r="F37" s="23"/>
      <c r="G37" s="23"/>
    </row>
  </sheetData>
  <mergeCells count="9">
    <mergeCell ref="A2:G2"/>
    <mergeCell ref="E1:G1"/>
    <mergeCell ref="A3:G3"/>
    <mergeCell ref="A5:A6"/>
    <mergeCell ref="B5:B6"/>
    <mergeCell ref="C5:C6"/>
    <mergeCell ref="D5:E5"/>
    <mergeCell ref="F5:G5"/>
    <mergeCell ref="E4:G4"/>
  </mergeCells>
  <pageMargins left="0.36" right="0.2" top="0.38" bottom="0.37" header="0.3" footer="0.2"/>
  <pageSetup paperSize="9" scale="88" orientation="portrait" verticalDpi="0" r:id="rId1"/>
  <headerFooter>
    <oddFooter>&amp;C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F63DB-2EC1-4317-808C-2A8D51C2770A}">
  <dimension ref="A1:H65"/>
  <sheetViews>
    <sheetView view="pageBreakPreview" zoomScale="115" zoomScaleNormal="100" zoomScaleSheetLayoutView="115" workbookViewId="0">
      <selection activeCell="D49" sqref="D49"/>
    </sheetView>
  </sheetViews>
  <sheetFormatPr defaultColWidth="9" defaultRowHeight="15.75" x14ac:dyDescent="0.25"/>
  <cols>
    <col min="1" max="1" width="5.28515625" style="15" customWidth="1"/>
    <col min="2" max="2" width="30.42578125" style="15" customWidth="1"/>
    <col min="3" max="3" width="17" style="15" customWidth="1"/>
    <col min="4" max="5" width="16.42578125" style="15" customWidth="1"/>
    <col min="6" max="6" width="10.140625" style="15" customWidth="1"/>
    <col min="7" max="7" width="11" style="15" customWidth="1"/>
    <col min="8" max="8" width="14.28515625" style="15" hidden="1" customWidth="1"/>
    <col min="9" max="16384" width="9" style="15"/>
  </cols>
  <sheetData>
    <row r="1" spans="1:8" ht="20.25" customHeight="1" x14ac:dyDescent="0.25">
      <c r="A1" s="31" t="str">
        <f>'54'!A1</f>
        <v>UBND PHƯỜNG BẮC KẠN</v>
      </c>
      <c r="E1" s="59" t="s">
        <v>42</v>
      </c>
      <c r="F1" s="59"/>
      <c r="G1" s="59"/>
    </row>
    <row r="2" spans="1:8" ht="19.5" customHeight="1" x14ac:dyDescent="0.25">
      <c r="A2" s="58" t="s">
        <v>128</v>
      </c>
      <c r="B2" s="58"/>
      <c r="C2" s="58"/>
      <c r="D2" s="58"/>
      <c r="E2" s="58"/>
      <c r="F2" s="58"/>
      <c r="G2" s="58"/>
    </row>
    <row r="3" spans="1:8" ht="21" customHeight="1" x14ac:dyDescent="0.25">
      <c r="A3" s="60" t="str">
        <f>'54'!chuong_pl_82_name_name</f>
        <v>(Kèm theo Quyết định số   507/QĐ-UBND ngày 15 /4/2026 của UBND phường Bắc Kạn)</v>
      </c>
      <c r="B3" s="60"/>
      <c r="C3" s="60"/>
      <c r="D3" s="60"/>
      <c r="E3" s="60"/>
      <c r="F3" s="60"/>
      <c r="G3" s="60"/>
    </row>
    <row r="4" spans="1:8" ht="21" customHeight="1" x14ac:dyDescent="0.25">
      <c r="A4" s="56"/>
      <c r="B4" s="56"/>
      <c r="C4" s="56"/>
      <c r="D4" s="56"/>
      <c r="E4" s="56"/>
      <c r="F4" s="63" t="s">
        <v>123</v>
      </c>
      <c r="G4" s="63"/>
    </row>
    <row r="5" spans="1:8" ht="27" customHeight="1" x14ac:dyDescent="0.25">
      <c r="A5" s="61" t="s">
        <v>1</v>
      </c>
      <c r="B5" s="61" t="s">
        <v>2</v>
      </c>
      <c r="C5" s="61" t="s">
        <v>3</v>
      </c>
      <c r="D5" s="61" t="s">
        <v>4</v>
      </c>
      <c r="E5" s="61"/>
      <c r="F5" s="61" t="s">
        <v>129</v>
      </c>
      <c r="G5" s="61"/>
    </row>
    <row r="6" spans="1:8" ht="40.5" customHeight="1" x14ac:dyDescent="0.25">
      <c r="A6" s="61"/>
      <c r="B6" s="61"/>
      <c r="C6" s="61"/>
      <c r="D6" s="16" t="s">
        <v>124</v>
      </c>
      <c r="E6" s="16" t="s">
        <v>125</v>
      </c>
      <c r="F6" s="16" t="s">
        <v>3</v>
      </c>
      <c r="G6" s="16" t="s">
        <v>126</v>
      </c>
    </row>
    <row r="7" spans="1:8" s="19" customFormat="1" ht="18.75" customHeight="1" x14ac:dyDescent="0.25">
      <c r="A7" s="18" t="s">
        <v>5</v>
      </c>
      <c r="B7" s="18" t="s">
        <v>6</v>
      </c>
      <c r="C7" s="18">
        <v>1</v>
      </c>
      <c r="D7" s="18">
        <v>2</v>
      </c>
      <c r="E7" s="18">
        <v>3</v>
      </c>
      <c r="F7" s="18" t="s">
        <v>7</v>
      </c>
      <c r="G7" s="18">
        <v>5</v>
      </c>
    </row>
    <row r="8" spans="1:8" ht="36" customHeight="1" x14ac:dyDescent="0.25">
      <c r="A8" s="16" t="s">
        <v>5</v>
      </c>
      <c r="B8" s="20" t="s">
        <v>8</v>
      </c>
      <c r="C8" s="21">
        <f>C9+C33+C34+C42+C43</f>
        <v>103600000000</v>
      </c>
      <c r="D8" s="21">
        <f>D9+D33+D34+D42+D43</f>
        <v>44340000000</v>
      </c>
      <c r="E8" s="21">
        <f>E9+E33+E34+E42+E43</f>
        <v>44340000000</v>
      </c>
      <c r="F8" s="22">
        <f>E8/C8</f>
        <v>0.42799227799227801</v>
      </c>
      <c r="G8" s="23"/>
    </row>
    <row r="9" spans="1:8" ht="18" customHeight="1" x14ac:dyDescent="0.25">
      <c r="A9" s="16" t="s">
        <v>9</v>
      </c>
      <c r="B9" s="20" t="s">
        <v>10</v>
      </c>
      <c r="C9" s="21">
        <f>SUM(C10:C15)+SUM(C17,C18)+SUM(C24:C28)+C31+C32</f>
        <v>103600000000</v>
      </c>
      <c r="D9" s="21">
        <f t="shared" ref="D9:E9" si="0">SUM(D10:D15)+SUM(D17,D18)+SUM(D24:D28)+D31+D32</f>
        <v>44340000000</v>
      </c>
      <c r="E9" s="21">
        <f t="shared" si="0"/>
        <v>44340000000</v>
      </c>
      <c r="F9" s="22">
        <f>E9/C9</f>
        <v>0.42799227799227801</v>
      </c>
      <c r="G9" s="23"/>
      <c r="H9" s="15">
        <v>44340000000</v>
      </c>
    </row>
    <row r="10" spans="1:8" ht="36" customHeight="1" x14ac:dyDescent="0.25">
      <c r="A10" s="24">
        <v>1</v>
      </c>
      <c r="B10" s="25" t="s">
        <v>43</v>
      </c>
      <c r="C10" s="26">
        <f>30000000+194000000</f>
        <v>224000000</v>
      </c>
      <c r="D10" s="26">
        <f>823000000+37000000</f>
        <v>860000000</v>
      </c>
      <c r="E10" s="26">
        <f>823000000+37000000</f>
        <v>860000000</v>
      </c>
      <c r="F10" s="27">
        <f>E10/C10</f>
        <v>3.8392857142857144</v>
      </c>
      <c r="G10" s="28"/>
      <c r="H10" s="29">
        <f>H9-D9</f>
        <v>0</v>
      </c>
    </row>
    <row r="11" spans="1:8" ht="36" customHeight="1" x14ac:dyDescent="0.25">
      <c r="A11" s="24">
        <v>2</v>
      </c>
      <c r="B11" s="25" t="s">
        <v>44</v>
      </c>
      <c r="C11" s="26"/>
      <c r="D11" s="26"/>
      <c r="E11" s="26"/>
      <c r="F11" s="28"/>
      <c r="G11" s="28"/>
    </row>
    <row r="12" spans="1:8" ht="36" customHeight="1" x14ac:dyDescent="0.25">
      <c r="A12" s="24">
        <v>3</v>
      </c>
      <c r="B12" s="25" t="s">
        <v>45</v>
      </c>
      <c r="C12" s="26">
        <v>30900000000</v>
      </c>
      <c r="D12" s="26">
        <v>10246000000</v>
      </c>
      <c r="E12" s="26">
        <v>10246000000</v>
      </c>
      <c r="F12" s="27">
        <f t="shared" ref="F12:F18" si="1">E12/C12</f>
        <v>0.33158576051779937</v>
      </c>
      <c r="G12" s="28"/>
    </row>
    <row r="13" spans="1:8" ht="18" customHeight="1" x14ac:dyDescent="0.25">
      <c r="A13" s="24">
        <v>4</v>
      </c>
      <c r="B13" s="25" t="s">
        <v>46</v>
      </c>
      <c r="C13" s="26">
        <v>8100000000</v>
      </c>
      <c r="D13" s="26">
        <v>2604000000</v>
      </c>
      <c r="E13" s="26">
        <v>2604000000</v>
      </c>
      <c r="F13" s="27">
        <f t="shared" si="1"/>
        <v>0.32148148148148148</v>
      </c>
      <c r="G13" s="28"/>
    </row>
    <row r="14" spans="1:8" ht="18" customHeight="1" x14ac:dyDescent="0.25">
      <c r="A14" s="24">
        <v>5</v>
      </c>
      <c r="B14" s="25" t="s">
        <v>47</v>
      </c>
      <c r="C14" s="26"/>
      <c r="D14" s="26"/>
      <c r="E14" s="26"/>
      <c r="F14" s="27"/>
      <c r="G14" s="28"/>
    </row>
    <row r="15" spans="1:8" ht="18" customHeight="1" x14ac:dyDescent="0.25">
      <c r="A15" s="24">
        <v>6</v>
      </c>
      <c r="B15" s="25" t="s">
        <v>137</v>
      </c>
      <c r="C15" s="26">
        <f>C16</f>
        <v>12175000000</v>
      </c>
      <c r="D15" s="26">
        <f>D16</f>
        <v>4525000000</v>
      </c>
      <c r="E15" s="26">
        <f>E16</f>
        <v>4525000000</v>
      </c>
      <c r="F15" s="27"/>
      <c r="G15" s="28"/>
    </row>
    <row r="16" spans="1:8" ht="18" customHeight="1" x14ac:dyDescent="0.25">
      <c r="A16" s="24"/>
      <c r="B16" s="25" t="s">
        <v>138</v>
      </c>
      <c r="C16" s="26">
        <v>12175000000</v>
      </c>
      <c r="D16" s="26">
        <v>4525000000</v>
      </c>
      <c r="E16" s="26">
        <v>4525000000</v>
      </c>
      <c r="F16" s="27">
        <f t="shared" si="1"/>
        <v>0.37166324435318276</v>
      </c>
      <c r="G16" s="28"/>
    </row>
    <row r="17" spans="1:7" ht="18" customHeight="1" x14ac:dyDescent="0.25">
      <c r="A17" s="24">
        <v>7</v>
      </c>
      <c r="B17" s="25" t="s">
        <v>48</v>
      </c>
      <c r="C17" s="26">
        <v>2780000000</v>
      </c>
      <c r="D17" s="26">
        <v>486000000</v>
      </c>
      <c r="E17" s="26">
        <v>486000000</v>
      </c>
      <c r="F17" s="27">
        <f t="shared" si="1"/>
        <v>0.17482014388489209</v>
      </c>
      <c r="G17" s="28"/>
    </row>
    <row r="18" spans="1:7" ht="18" customHeight="1" x14ac:dyDescent="0.25">
      <c r="A18" s="24">
        <v>8</v>
      </c>
      <c r="B18" s="25" t="s">
        <v>49</v>
      </c>
      <c r="C18" s="26">
        <f>SUM(C19:C23)</f>
        <v>46851000000</v>
      </c>
      <c r="D18" s="26">
        <f>SUM(D19:D23)</f>
        <v>24993000000</v>
      </c>
      <c r="E18" s="26">
        <f>SUM(E19:E23)</f>
        <v>24993000000</v>
      </c>
      <c r="F18" s="27">
        <f t="shared" si="1"/>
        <v>0.53345713005058593</v>
      </c>
      <c r="G18" s="28"/>
    </row>
    <row r="19" spans="1:7" ht="18" customHeight="1" x14ac:dyDescent="0.25">
      <c r="A19" s="18" t="s">
        <v>50</v>
      </c>
      <c r="B19" s="32" t="s">
        <v>51</v>
      </c>
      <c r="C19" s="33"/>
      <c r="D19" s="33"/>
      <c r="E19" s="33"/>
      <c r="F19" s="35"/>
      <c r="G19" s="35"/>
    </row>
    <row r="20" spans="1:7" ht="36" customHeight="1" x14ac:dyDescent="0.25">
      <c r="A20" s="18" t="s">
        <v>50</v>
      </c>
      <c r="B20" s="32" t="s">
        <v>52</v>
      </c>
      <c r="C20" s="33">
        <v>386000000</v>
      </c>
      <c r="D20" s="33">
        <v>67000000</v>
      </c>
      <c r="E20" s="33">
        <v>67000000</v>
      </c>
      <c r="F20" s="34">
        <f t="shared" ref="F20:F22" si="2">E20/C20</f>
        <v>0.17357512953367876</v>
      </c>
      <c r="G20" s="35"/>
    </row>
    <row r="21" spans="1:7" ht="36" customHeight="1" x14ac:dyDescent="0.25">
      <c r="A21" s="18" t="s">
        <v>50</v>
      </c>
      <c r="B21" s="32" t="s">
        <v>53</v>
      </c>
      <c r="C21" s="33">
        <v>3465000000</v>
      </c>
      <c r="D21" s="33">
        <v>7000000</v>
      </c>
      <c r="E21" s="33">
        <v>7000000</v>
      </c>
      <c r="F21" s="36">
        <f>D21/C21</f>
        <v>2.0202020202020202E-3</v>
      </c>
      <c r="G21" s="35"/>
    </row>
    <row r="22" spans="1:7" ht="18" customHeight="1" x14ac:dyDescent="0.25">
      <c r="A22" s="18" t="s">
        <v>50</v>
      </c>
      <c r="B22" s="32" t="s">
        <v>54</v>
      </c>
      <c r="C22" s="33">
        <v>43000000000</v>
      </c>
      <c r="D22" s="33">
        <v>24919000000</v>
      </c>
      <c r="E22" s="33">
        <v>24919000000</v>
      </c>
      <c r="F22" s="34">
        <f t="shared" si="2"/>
        <v>0.57951162790697675</v>
      </c>
      <c r="G22" s="35"/>
    </row>
    <row r="23" spans="1:7" ht="36" customHeight="1" x14ac:dyDescent="0.25">
      <c r="A23" s="18" t="s">
        <v>50</v>
      </c>
      <c r="B23" s="32" t="s">
        <v>55</v>
      </c>
      <c r="C23" s="33"/>
      <c r="D23" s="33"/>
      <c r="E23" s="33"/>
      <c r="F23" s="35"/>
      <c r="G23" s="35"/>
    </row>
    <row r="24" spans="1:7" ht="18" customHeight="1" x14ac:dyDescent="0.25">
      <c r="A24" s="24">
        <v>8</v>
      </c>
      <c r="B24" s="25" t="s">
        <v>56</v>
      </c>
      <c r="C24" s="26"/>
      <c r="D24" s="26"/>
      <c r="E24" s="26"/>
      <c r="F24" s="28"/>
      <c r="G24" s="28"/>
    </row>
    <row r="25" spans="1:7" ht="63" x14ac:dyDescent="0.25">
      <c r="A25" s="24">
        <v>9</v>
      </c>
      <c r="B25" s="25" t="s">
        <v>57</v>
      </c>
      <c r="C25" s="26"/>
      <c r="D25" s="26"/>
      <c r="E25" s="26"/>
      <c r="F25" s="28"/>
      <c r="G25" s="28"/>
    </row>
    <row r="26" spans="1:7" ht="18" customHeight="1" x14ac:dyDescent="0.25">
      <c r="A26" s="24">
        <v>10</v>
      </c>
      <c r="B26" s="25" t="s">
        <v>58</v>
      </c>
      <c r="C26" s="26"/>
      <c r="D26" s="26"/>
      <c r="E26" s="26"/>
      <c r="F26" s="28"/>
      <c r="G26" s="28"/>
    </row>
    <row r="27" spans="1:7" ht="87" customHeight="1" x14ac:dyDescent="0.25">
      <c r="A27" s="24">
        <v>11</v>
      </c>
      <c r="B27" s="25" t="s">
        <v>59</v>
      </c>
      <c r="C27" s="26"/>
      <c r="D27" s="26">
        <v>70000000</v>
      </c>
      <c r="E27" s="26">
        <v>70000000</v>
      </c>
      <c r="F27" s="28"/>
      <c r="G27" s="28"/>
    </row>
    <row r="28" spans="1:7" ht="63" x14ac:dyDescent="0.25">
      <c r="A28" s="24">
        <v>12</v>
      </c>
      <c r="B28" s="25" t="s">
        <v>60</v>
      </c>
      <c r="C28" s="26"/>
      <c r="D28" s="26"/>
      <c r="E28" s="26"/>
      <c r="F28" s="28"/>
      <c r="G28" s="28"/>
    </row>
    <row r="29" spans="1:7" ht="31.5" hidden="1" x14ac:dyDescent="0.25">
      <c r="A29" s="24" t="s">
        <v>50</v>
      </c>
      <c r="B29" s="32" t="s">
        <v>61</v>
      </c>
      <c r="C29" s="26"/>
      <c r="D29" s="26"/>
      <c r="E29" s="26"/>
      <c r="F29" s="28"/>
      <c r="G29" s="28"/>
    </row>
    <row r="30" spans="1:7" ht="63" hidden="1" x14ac:dyDescent="0.25">
      <c r="A30" s="24" t="s">
        <v>50</v>
      </c>
      <c r="B30" s="32" t="s">
        <v>62</v>
      </c>
      <c r="C30" s="26"/>
      <c r="D30" s="26"/>
      <c r="E30" s="26"/>
      <c r="F30" s="28"/>
      <c r="G30" s="28"/>
    </row>
    <row r="31" spans="1:7" ht="36" customHeight="1" x14ac:dyDescent="0.25">
      <c r="A31" s="24">
        <v>13</v>
      </c>
      <c r="B31" s="25" t="s">
        <v>63</v>
      </c>
      <c r="C31" s="26"/>
      <c r="D31" s="26"/>
      <c r="E31" s="26"/>
      <c r="F31" s="28"/>
      <c r="G31" s="28"/>
    </row>
    <row r="32" spans="1:7" ht="18.75" customHeight="1" x14ac:dyDescent="0.25">
      <c r="A32" s="24">
        <v>14</v>
      </c>
      <c r="B32" s="25" t="s">
        <v>64</v>
      </c>
      <c r="C32" s="26">
        <v>2570000000</v>
      </c>
      <c r="D32" s="26">
        <v>556000000</v>
      </c>
      <c r="E32" s="26">
        <v>556000000</v>
      </c>
      <c r="F32" s="27">
        <f t="shared" ref="F32" si="3">E32/C32</f>
        <v>0.21634241245136188</v>
      </c>
      <c r="G32" s="28"/>
    </row>
    <row r="33" spans="1:7" ht="19.5" customHeight="1" x14ac:dyDescent="0.25">
      <c r="A33" s="16" t="s">
        <v>11</v>
      </c>
      <c r="B33" s="20" t="s">
        <v>12</v>
      </c>
      <c r="C33" s="26"/>
      <c r="D33" s="26"/>
      <c r="E33" s="26"/>
      <c r="F33" s="28"/>
      <c r="G33" s="28"/>
    </row>
    <row r="34" spans="1:7" ht="36" customHeight="1" x14ac:dyDescent="0.25">
      <c r="A34" s="16" t="s">
        <v>13</v>
      </c>
      <c r="B34" s="20" t="s">
        <v>14</v>
      </c>
      <c r="C34" s="26"/>
      <c r="D34" s="26"/>
      <c r="E34" s="26"/>
      <c r="F34" s="28"/>
      <c r="G34" s="28"/>
    </row>
    <row r="35" spans="1:7" ht="36.75" customHeight="1" x14ac:dyDescent="0.25">
      <c r="A35" s="24">
        <v>1</v>
      </c>
      <c r="B35" s="25" t="s">
        <v>65</v>
      </c>
      <c r="C35" s="26"/>
      <c r="D35" s="26"/>
      <c r="E35" s="26"/>
      <c r="F35" s="28"/>
      <c r="G35" s="28"/>
    </row>
    <row r="36" spans="1:7" ht="18" customHeight="1" x14ac:dyDescent="0.25">
      <c r="A36" s="24">
        <v>2</v>
      </c>
      <c r="B36" s="25" t="s">
        <v>66</v>
      </c>
      <c r="C36" s="26"/>
      <c r="D36" s="26"/>
      <c r="E36" s="26"/>
      <c r="F36" s="28"/>
      <c r="G36" s="28"/>
    </row>
    <row r="37" spans="1:7" ht="18" customHeight="1" x14ac:dyDescent="0.25">
      <c r="A37" s="24">
        <v>3</v>
      </c>
      <c r="B37" s="25" t="s">
        <v>67</v>
      </c>
      <c r="C37" s="26"/>
      <c r="D37" s="26"/>
      <c r="E37" s="26"/>
      <c r="F37" s="28"/>
      <c r="G37" s="28"/>
    </row>
    <row r="38" spans="1:7" ht="33" customHeight="1" x14ac:dyDescent="0.25">
      <c r="A38" s="24">
        <v>4</v>
      </c>
      <c r="B38" s="25" t="s">
        <v>68</v>
      </c>
      <c r="C38" s="26"/>
      <c r="D38" s="26"/>
      <c r="E38" s="26"/>
      <c r="F38" s="28"/>
      <c r="G38" s="28"/>
    </row>
    <row r="39" spans="1:7" ht="33" customHeight="1" x14ac:dyDescent="0.25">
      <c r="A39" s="24">
        <v>5</v>
      </c>
      <c r="B39" s="25" t="s">
        <v>69</v>
      </c>
      <c r="C39" s="26"/>
      <c r="D39" s="26"/>
      <c r="E39" s="26"/>
      <c r="F39" s="28"/>
      <c r="G39" s="28"/>
    </row>
    <row r="40" spans="1:7" ht="33" customHeight="1" x14ac:dyDescent="0.25">
      <c r="A40" s="24">
        <v>6</v>
      </c>
      <c r="B40" s="25" t="s">
        <v>70</v>
      </c>
      <c r="C40" s="26"/>
      <c r="D40" s="26"/>
      <c r="E40" s="26"/>
      <c r="F40" s="28"/>
      <c r="G40" s="28"/>
    </row>
    <row r="41" spans="1:7" ht="20.25" customHeight="1" x14ac:dyDescent="0.25">
      <c r="A41" s="24">
        <v>7</v>
      </c>
      <c r="B41" s="25" t="s">
        <v>71</v>
      </c>
      <c r="C41" s="26"/>
      <c r="D41" s="26"/>
      <c r="E41" s="26"/>
      <c r="F41" s="28"/>
      <c r="G41" s="28"/>
    </row>
    <row r="42" spans="1:7" ht="20.25" customHeight="1" x14ac:dyDescent="0.25">
      <c r="A42" s="16" t="s">
        <v>15</v>
      </c>
      <c r="B42" s="20" t="s">
        <v>16</v>
      </c>
      <c r="C42" s="26"/>
      <c r="D42" s="26"/>
      <c r="E42" s="26"/>
      <c r="F42" s="28"/>
      <c r="G42" s="28"/>
    </row>
    <row r="43" spans="1:7" s="17" customFormat="1" ht="36" customHeight="1" x14ac:dyDescent="0.25">
      <c r="A43" s="16" t="s">
        <v>27</v>
      </c>
      <c r="B43" s="20" t="s">
        <v>130</v>
      </c>
      <c r="C43" s="21"/>
      <c r="D43" s="21"/>
      <c r="E43" s="21"/>
      <c r="F43" s="23"/>
      <c r="G43" s="23"/>
    </row>
    <row r="44" spans="1:7" ht="34.5" customHeight="1" x14ac:dyDescent="0.25">
      <c r="A44" s="16" t="s">
        <v>6</v>
      </c>
      <c r="B44" s="20" t="s">
        <v>72</v>
      </c>
      <c r="C44" s="26"/>
      <c r="D44" s="26"/>
      <c r="E44" s="26"/>
      <c r="F44" s="28"/>
      <c r="G44" s="28"/>
    </row>
    <row r="45" spans="1:7" ht="18" customHeight="1" x14ac:dyDescent="0.25">
      <c r="A45" s="24">
        <v>1</v>
      </c>
      <c r="B45" s="25" t="s">
        <v>73</v>
      </c>
      <c r="C45" s="26"/>
      <c r="D45" s="26"/>
      <c r="E45" s="26"/>
      <c r="F45" s="28"/>
      <c r="G45" s="28"/>
    </row>
    <row r="46" spans="1:7" ht="18" customHeight="1" x14ac:dyDescent="0.25">
      <c r="A46" s="24">
        <v>2</v>
      </c>
      <c r="B46" s="25" t="s">
        <v>74</v>
      </c>
      <c r="C46" s="26"/>
      <c r="D46" s="26"/>
      <c r="E46" s="26"/>
      <c r="F46" s="28"/>
      <c r="G46" s="28"/>
    </row>
    <row r="47" spans="1:7" ht="18" customHeight="1" x14ac:dyDescent="0.25">
      <c r="A47" s="24">
        <v>3</v>
      </c>
      <c r="B47" s="25" t="s">
        <v>75</v>
      </c>
      <c r="C47" s="26"/>
      <c r="D47" s="26"/>
      <c r="E47" s="26"/>
      <c r="F47" s="28"/>
      <c r="G47" s="28"/>
    </row>
    <row r="48" spans="1:7" ht="33.75" customHeight="1" x14ac:dyDescent="0.25">
      <c r="A48" s="16" t="s">
        <v>29</v>
      </c>
      <c r="B48" s="20" t="s">
        <v>76</v>
      </c>
      <c r="C48" s="21">
        <f>SUM(C49,C57,C58)</f>
        <v>77731000000</v>
      </c>
      <c r="D48" s="21">
        <f>SUM(D49,D57,D58)</f>
        <v>26350915500</v>
      </c>
      <c r="E48" s="21">
        <f>SUM(E49:E58)</f>
        <v>44418915500</v>
      </c>
      <c r="F48" s="22">
        <f t="shared" ref="F48" si="4">E48/C48</f>
        <v>0.571444024906408</v>
      </c>
      <c r="G48" s="23"/>
    </row>
    <row r="49" spans="1:7" ht="36" customHeight="1" x14ac:dyDescent="0.25">
      <c r="A49" s="37">
        <v>1</v>
      </c>
      <c r="B49" s="38" t="s">
        <v>77</v>
      </c>
      <c r="C49" s="39">
        <f>SUM(C50:C56)</f>
        <v>51561000000</v>
      </c>
      <c r="D49" s="39">
        <f t="shared" ref="D49:E49" si="5">SUM(D50:D56)</f>
        <v>18068000000</v>
      </c>
      <c r="E49" s="39">
        <f t="shared" si="5"/>
        <v>18068000000</v>
      </c>
      <c r="F49" s="40">
        <f t="shared" ref="F49" si="6">E49/C49</f>
        <v>0.35041989100288978</v>
      </c>
      <c r="G49" s="41"/>
    </row>
    <row r="50" spans="1:7" ht="20.25" hidden="1" customHeight="1" x14ac:dyDescent="0.25">
      <c r="A50" s="42" t="s">
        <v>50</v>
      </c>
      <c r="B50" s="43" t="s">
        <v>139</v>
      </c>
      <c r="C50" s="44">
        <v>26425000000</v>
      </c>
      <c r="D50" s="26">
        <v>8799000000</v>
      </c>
      <c r="E50" s="26">
        <f>D50</f>
        <v>8799000000</v>
      </c>
      <c r="F50" s="27"/>
      <c r="G50" s="28"/>
    </row>
    <row r="51" spans="1:7" ht="20.25" hidden="1" customHeight="1" x14ac:dyDescent="0.25">
      <c r="A51" s="42" t="s">
        <v>50</v>
      </c>
      <c r="B51" s="43" t="s">
        <v>140</v>
      </c>
      <c r="C51" s="44">
        <v>120000000</v>
      </c>
      <c r="D51" s="26">
        <v>14000000</v>
      </c>
      <c r="E51" s="26">
        <f t="shared" ref="E51:E56" si="7">D51</f>
        <v>14000000</v>
      </c>
      <c r="F51" s="27"/>
      <c r="G51" s="28"/>
    </row>
    <row r="52" spans="1:7" ht="20.25" hidden="1" customHeight="1" x14ac:dyDescent="0.25">
      <c r="A52" s="42" t="s">
        <v>50</v>
      </c>
      <c r="B52" s="43" t="s">
        <v>141</v>
      </c>
      <c r="C52" s="44">
        <v>2470000000</v>
      </c>
      <c r="D52" s="26">
        <v>841000000</v>
      </c>
      <c r="E52" s="26">
        <f t="shared" si="7"/>
        <v>841000000</v>
      </c>
      <c r="F52" s="27"/>
      <c r="G52" s="28"/>
    </row>
    <row r="53" spans="1:7" ht="20.25" hidden="1" customHeight="1" x14ac:dyDescent="0.25">
      <c r="A53" s="42" t="s">
        <v>50</v>
      </c>
      <c r="B53" s="43" t="s">
        <v>46</v>
      </c>
      <c r="C53" s="44">
        <v>8100000000</v>
      </c>
      <c r="D53" s="26">
        <v>2604000000</v>
      </c>
      <c r="E53" s="26">
        <f t="shared" si="7"/>
        <v>2604000000</v>
      </c>
      <c r="F53" s="27"/>
      <c r="G53" s="28"/>
    </row>
    <row r="54" spans="1:7" ht="20.25" hidden="1" customHeight="1" x14ac:dyDescent="0.25">
      <c r="A54" s="42" t="s">
        <v>50</v>
      </c>
      <c r="B54" s="43" t="s">
        <v>142</v>
      </c>
      <c r="C54" s="44">
        <v>1885000000</v>
      </c>
      <c r="D54" s="26">
        <v>1218000000</v>
      </c>
      <c r="E54" s="26">
        <f t="shared" si="7"/>
        <v>1218000000</v>
      </c>
      <c r="F54" s="27"/>
      <c r="G54" s="28"/>
    </row>
    <row r="55" spans="1:7" ht="20.25" hidden="1" customHeight="1" x14ac:dyDescent="0.25">
      <c r="A55" s="42" t="s">
        <v>50</v>
      </c>
      <c r="B55" s="43" t="s">
        <v>137</v>
      </c>
      <c r="C55" s="44">
        <v>12175000000</v>
      </c>
      <c r="D55" s="26">
        <v>4525000000</v>
      </c>
      <c r="E55" s="26">
        <f t="shared" si="7"/>
        <v>4525000000</v>
      </c>
      <c r="F55" s="27"/>
      <c r="G55" s="28"/>
    </row>
    <row r="56" spans="1:7" ht="20.25" hidden="1" customHeight="1" x14ac:dyDescent="0.25">
      <c r="A56" s="42" t="s">
        <v>50</v>
      </c>
      <c r="B56" s="43" t="s">
        <v>52</v>
      </c>
      <c r="C56" s="44">
        <v>386000000</v>
      </c>
      <c r="D56" s="26">
        <v>67000000</v>
      </c>
      <c r="E56" s="26">
        <f t="shared" si="7"/>
        <v>67000000</v>
      </c>
      <c r="F56" s="27"/>
      <c r="G56" s="28"/>
    </row>
    <row r="57" spans="1:7" ht="36" customHeight="1" x14ac:dyDescent="0.25">
      <c r="A57" s="24">
        <v>2</v>
      </c>
      <c r="B57" s="25" t="s">
        <v>78</v>
      </c>
      <c r="C57" s="26"/>
      <c r="D57" s="26"/>
      <c r="E57" s="26"/>
      <c r="F57" s="28"/>
      <c r="G57" s="28"/>
    </row>
    <row r="58" spans="1:7" ht="31.5" customHeight="1" x14ac:dyDescent="0.25">
      <c r="A58" s="24">
        <v>3</v>
      </c>
      <c r="B58" s="25" t="s">
        <v>19</v>
      </c>
      <c r="C58" s="57">
        <f>C59+C62+C63+C64+C65</f>
        <v>26170000000</v>
      </c>
      <c r="D58" s="57">
        <f t="shared" ref="D58:E58" si="8">D59+D62+D63+D64+D65</f>
        <v>8282915500</v>
      </c>
      <c r="E58" s="57">
        <f t="shared" si="8"/>
        <v>8282915500</v>
      </c>
      <c r="F58" s="27">
        <f t="shared" ref="F58" si="9">E58/C58</f>
        <v>0.31650422239205195</v>
      </c>
      <c r="G58" s="28"/>
    </row>
    <row r="59" spans="1:7" hidden="1" x14ac:dyDescent="0.25">
      <c r="A59" s="45" t="s">
        <v>50</v>
      </c>
      <c r="B59" s="43" t="s">
        <v>48</v>
      </c>
      <c r="C59" s="44">
        <f>C60+C61</f>
        <v>810000000</v>
      </c>
      <c r="D59" s="44">
        <f>D60+D61</f>
        <v>63915500</v>
      </c>
      <c r="E59" s="44">
        <f>E60+E61</f>
        <v>63915500</v>
      </c>
      <c r="F59" s="46"/>
      <c r="G59" s="46"/>
    </row>
    <row r="60" spans="1:7" hidden="1" x14ac:dyDescent="0.25">
      <c r="A60" s="45" t="s">
        <v>143</v>
      </c>
      <c r="B60" s="43" t="s">
        <v>144</v>
      </c>
      <c r="C60" s="44"/>
      <c r="D60" s="47"/>
      <c r="E60" s="26">
        <f t="shared" ref="E60:E65" si="10">D60</f>
        <v>0</v>
      </c>
      <c r="F60" s="46"/>
      <c r="G60" s="46"/>
    </row>
    <row r="61" spans="1:7" hidden="1" x14ac:dyDescent="0.25">
      <c r="A61" s="45" t="s">
        <v>143</v>
      </c>
      <c r="B61" s="43" t="s">
        <v>145</v>
      </c>
      <c r="C61" s="44">
        <v>810000000</v>
      </c>
      <c r="D61" s="47">
        <v>63915500</v>
      </c>
      <c r="E61" s="26">
        <f t="shared" si="10"/>
        <v>63915500</v>
      </c>
      <c r="F61" s="46"/>
      <c r="G61" s="46"/>
    </row>
    <row r="62" spans="1:7" hidden="1" x14ac:dyDescent="0.25">
      <c r="A62" s="45" t="s">
        <v>50</v>
      </c>
      <c r="B62" s="43" t="s">
        <v>54</v>
      </c>
      <c r="C62" s="44">
        <v>20145000000</v>
      </c>
      <c r="D62" s="47">
        <f>C62*40%</f>
        <v>8058000000</v>
      </c>
      <c r="E62" s="26">
        <f t="shared" si="10"/>
        <v>8058000000</v>
      </c>
      <c r="F62" s="46"/>
      <c r="G62" s="46"/>
    </row>
    <row r="63" spans="1:7" hidden="1" x14ac:dyDescent="0.25">
      <c r="A63" s="45" t="s">
        <v>50</v>
      </c>
      <c r="B63" s="43" t="s">
        <v>52</v>
      </c>
      <c r="C63" s="44">
        <v>0</v>
      </c>
      <c r="D63" s="47"/>
      <c r="E63" s="26">
        <f t="shared" si="10"/>
        <v>0</v>
      </c>
      <c r="F63" s="46"/>
      <c r="G63" s="46"/>
    </row>
    <row r="64" spans="1:7" hidden="1" x14ac:dyDescent="0.25">
      <c r="A64" s="45" t="s">
        <v>50</v>
      </c>
      <c r="B64" s="43" t="s">
        <v>146</v>
      </c>
      <c r="C64" s="44">
        <v>2945000000</v>
      </c>
      <c r="D64" s="47">
        <v>7000000</v>
      </c>
      <c r="E64" s="26">
        <f t="shared" si="10"/>
        <v>7000000</v>
      </c>
      <c r="F64" s="46"/>
      <c r="G64" s="46"/>
    </row>
    <row r="65" spans="1:7" hidden="1" x14ac:dyDescent="0.25">
      <c r="A65" s="45" t="s">
        <v>50</v>
      </c>
      <c r="B65" s="43" t="s">
        <v>147</v>
      </c>
      <c r="C65" s="44">
        <v>2270000000</v>
      </c>
      <c r="D65" s="46">
        <v>154000000</v>
      </c>
      <c r="E65" s="26">
        <f t="shared" si="10"/>
        <v>154000000</v>
      </c>
      <c r="F65" s="46"/>
      <c r="G65" s="46"/>
    </row>
  </sheetData>
  <mergeCells count="9">
    <mergeCell ref="E1:G1"/>
    <mergeCell ref="F4:G4"/>
    <mergeCell ref="A2:G2"/>
    <mergeCell ref="A3:G3"/>
    <mergeCell ref="A5:A6"/>
    <mergeCell ref="B5:B6"/>
    <mergeCell ref="C5:C6"/>
    <mergeCell ref="D5:E5"/>
    <mergeCell ref="F5:G5"/>
  </mergeCells>
  <pageMargins left="0.36" right="0.2" top="0.43" bottom="0.41" header="0.3" footer="0.3"/>
  <pageSetup paperSize="9" scale="92" firstPageNumber="3" orientation="portrait" useFirstPageNumber="1" verticalDpi="0" r:id="rId1"/>
  <headerFooter>
    <oddFooter>&amp;C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629E98-6C5F-4E1D-A2D5-EB50796FC1B8}">
  <dimension ref="A1:G28"/>
  <sheetViews>
    <sheetView tabSelected="1" view="pageBreakPreview" zoomScaleNormal="100" zoomScaleSheetLayoutView="100" workbookViewId="0">
      <selection activeCell="A8" sqref="A8:XFD8"/>
    </sheetView>
  </sheetViews>
  <sheetFormatPr defaultColWidth="9" defaultRowHeight="15.75" x14ac:dyDescent="0.25"/>
  <cols>
    <col min="1" max="1" width="5.7109375" style="15" customWidth="1"/>
    <col min="2" max="2" width="27.42578125" style="15" customWidth="1"/>
    <col min="3" max="3" width="19.5703125" style="15" customWidth="1"/>
    <col min="4" max="4" width="18.140625" style="15" customWidth="1"/>
    <col min="5" max="5" width="19" style="15" customWidth="1"/>
    <col min="6" max="6" width="7" style="15" customWidth="1"/>
    <col min="7" max="7" width="8.7109375" style="15" customWidth="1"/>
    <col min="8" max="16384" width="9" style="15"/>
  </cols>
  <sheetData>
    <row r="1" spans="1:7" ht="25.5" customHeight="1" x14ac:dyDescent="0.25">
      <c r="A1" s="31" t="str">
        <f>'55'!A1</f>
        <v>UBND PHƯỜNG BẮC KẠN</v>
      </c>
      <c r="E1" s="59" t="s">
        <v>79</v>
      </c>
      <c r="F1" s="59"/>
      <c r="G1" s="59"/>
    </row>
    <row r="2" spans="1:7" ht="24" customHeight="1" x14ac:dyDescent="0.25">
      <c r="A2" s="64" t="s">
        <v>135</v>
      </c>
      <c r="B2" s="64"/>
      <c r="C2" s="64"/>
      <c r="D2" s="64"/>
      <c r="E2" s="64"/>
      <c r="F2" s="64"/>
      <c r="G2" s="64"/>
    </row>
    <row r="3" spans="1:7" ht="18" customHeight="1" x14ac:dyDescent="0.25">
      <c r="A3" s="60" t="str">
        <f>'55'!chuong_pl_83_name_name</f>
        <v>(Kèm theo Quyết định số   507/QĐ-UBND ngày 15 /4/2026 của UBND phường Bắc Kạn)</v>
      </c>
      <c r="B3" s="60"/>
      <c r="C3" s="60"/>
      <c r="D3" s="60"/>
      <c r="E3" s="60"/>
      <c r="F3" s="60"/>
      <c r="G3" s="60"/>
    </row>
    <row r="4" spans="1:7" ht="18" customHeight="1" x14ac:dyDescent="0.25">
      <c r="B4" s="56"/>
      <c r="C4" s="56"/>
      <c r="D4" s="56"/>
      <c r="E4" s="63" t="s">
        <v>123</v>
      </c>
      <c r="F4" s="63"/>
      <c r="G4" s="63"/>
    </row>
    <row r="5" spans="1:7" ht="35.25" customHeight="1" x14ac:dyDescent="0.25">
      <c r="A5" s="61" t="s">
        <v>1</v>
      </c>
      <c r="B5" s="61" t="s">
        <v>2</v>
      </c>
      <c r="C5" s="61" t="s">
        <v>3</v>
      </c>
      <c r="D5" s="61" t="s">
        <v>4</v>
      </c>
      <c r="E5" s="61"/>
      <c r="F5" s="61" t="s">
        <v>129</v>
      </c>
      <c r="G5" s="61"/>
    </row>
    <row r="6" spans="1:7" ht="48.75" customHeight="1" x14ac:dyDescent="0.25">
      <c r="A6" s="61"/>
      <c r="B6" s="61"/>
      <c r="C6" s="61"/>
      <c r="D6" s="16" t="s">
        <v>124</v>
      </c>
      <c r="E6" s="16" t="s">
        <v>125</v>
      </c>
      <c r="F6" s="16" t="s">
        <v>3</v>
      </c>
      <c r="G6" s="16" t="s">
        <v>126</v>
      </c>
    </row>
    <row r="7" spans="1:7" s="19" customFormat="1" ht="17.25" customHeight="1" x14ac:dyDescent="0.25">
      <c r="A7" s="18" t="s">
        <v>5</v>
      </c>
      <c r="B7" s="18" t="s">
        <v>6</v>
      </c>
      <c r="C7" s="18">
        <v>1</v>
      </c>
      <c r="D7" s="18">
        <v>2</v>
      </c>
      <c r="E7" s="18">
        <v>3</v>
      </c>
      <c r="F7" s="18" t="s">
        <v>7</v>
      </c>
      <c r="G7" s="18">
        <v>5</v>
      </c>
    </row>
    <row r="8" spans="1:7" s="76" customFormat="1" ht="19.5" customHeight="1" x14ac:dyDescent="0.25">
      <c r="A8" s="77"/>
      <c r="B8" s="70" t="s">
        <v>30</v>
      </c>
      <c r="C8" s="73">
        <f>C9+C24+C28</f>
        <v>222202000000</v>
      </c>
      <c r="D8" s="73">
        <f>D9+D24+D28</f>
        <v>40518619677</v>
      </c>
      <c r="E8" s="73">
        <f t="shared" ref="E8" si="0">E9+E24+E28</f>
        <v>40518619677</v>
      </c>
      <c r="F8" s="74">
        <f>E8/C8</f>
        <v>0.18235038243130125</v>
      </c>
      <c r="G8" s="75"/>
    </row>
    <row r="9" spans="1:7" ht="19.5" customHeight="1" x14ac:dyDescent="0.25">
      <c r="A9" s="16" t="s">
        <v>5</v>
      </c>
      <c r="B9" s="20" t="s">
        <v>80</v>
      </c>
      <c r="C9" s="21">
        <f>C10+C13+C14+C18+C19+C20+C21+C22+C23</f>
        <v>153844000000</v>
      </c>
      <c r="D9" s="21">
        <f>D10+D13+D14+D18+D19+D20+D21+D22+D23</f>
        <v>20034184788</v>
      </c>
      <c r="E9" s="21">
        <f t="shared" ref="E9" si="1">E10+E13+E14+E18+E19+E20+E21+E22+E23</f>
        <v>20034184788</v>
      </c>
      <c r="F9" s="22">
        <f t="shared" ref="F9:F10" si="2">E9/C9</f>
        <v>0.13022402425833962</v>
      </c>
      <c r="G9" s="23"/>
    </row>
    <row r="10" spans="1:7" ht="19.5" customHeight="1" x14ac:dyDescent="0.25">
      <c r="A10" s="16" t="s">
        <v>9</v>
      </c>
      <c r="B10" s="20" t="s">
        <v>32</v>
      </c>
      <c r="C10" s="21">
        <f>C11+C12</f>
        <v>22145000000</v>
      </c>
      <c r="D10" s="21">
        <f>D11+D12</f>
        <v>2000000000</v>
      </c>
      <c r="E10" s="21">
        <f>E11+E12</f>
        <v>2000000000</v>
      </c>
      <c r="F10" s="22">
        <f t="shared" si="2"/>
        <v>9.0313840596071351E-2</v>
      </c>
      <c r="G10" s="23"/>
    </row>
    <row r="11" spans="1:7" ht="36" customHeight="1" x14ac:dyDescent="0.25">
      <c r="A11" s="24">
        <v>1</v>
      </c>
      <c r="B11" s="25" t="s">
        <v>81</v>
      </c>
      <c r="C11" s="26">
        <f>'54'!C27</f>
        <v>22145000000</v>
      </c>
      <c r="D11" s="26">
        <f>'54'!D27</f>
        <v>2000000000</v>
      </c>
      <c r="E11" s="26">
        <f>'54'!E27</f>
        <v>2000000000</v>
      </c>
      <c r="F11" s="28"/>
      <c r="G11" s="28"/>
    </row>
    <row r="12" spans="1:7" ht="33" customHeight="1" x14ac:dyDescent="0.25">
      <c r="A12" s="24">
        <v>2</v>
      </c>
      <c r="B12" s="25" t="s">
        <v>82</v>
      </c>
      <c r="C12" s="26"/>
      <c r="D12" s="26"/>
      <c r="E12" s="26"/>
      <c r="F12" s="28"/>
      <c r="G12" s="28"/>
    </row>
    <row r="13" spans="1:7" ht="19.5" customHeight="1" x14ac:dyDescent="0.25">
      <c r="A13" s="16" t="s">
        <v>11</v>
      </c>
      <c r="B13" s="20" t="s">
        <v>36</v>
      </c>
      <c r="C13" s="21"/>
      <c r="D13" s="21"/>
      <c r="E13" s="21"/>
      <c r="F13" s="23"/>
      <c r="G13" s="23"/>
    </row>
    <row r="14" spans="1:7" ht="19.5" customHeight="1" x14ac:dyDescent="0.25">
      <c r="A14" s="16" t="s">
        <v>13</v>
      </c>
      <c r="B14" s="20" t="s">
        <v>33</v>
      </c>
      <c r="C14" s="21">
        <f>'54'!C28</f>
        <v>127872000000</v>
      </c>
      <c r="D14" s="21">
        <f>D16</f>
        <v>18034184788</v>
      </c>
      <c r="E14" s="21">
        <f>E16</f>
        <v>18034184788</v>
      </c>
      <c r="F14" s="22">
        <f t="shared" ref="F14" si="3">E14/C14</f>
        <v>0.14103310175800801</v>
      </c>
      <c r="G14" s="23"/>
    </row>
    <row r="15" spans="1:7" ht="19.5" customHeight="1" x14ac:dyDescent="0.25">
      <c r="A15" s="28"/>
      <c r="B15" s="32" t="s">
        <v>83</v>
      </c>
      <c r="C15" s="26"/>
      <c r="D15" s="26"/>
      <c r="E15" s="26"/>
      <c r="F15" s="28"/>
      <c r="G15" s="28"/>
    </row>
    <row r="16" spans="1:7" ht="31.5" x14ac:dyDescent="0.25">
      <c r="A16" s="28"/>
      <c r="B16" s="32" t="s">
        <v>84</v>
      </c>
      <c r="C16" s="26">
        <v>82710000000</v>
      </c>
      <c r="D16" s="26">
        <v>18034184788</v>
      </c>
      <c r="E16" s="26">
        <v>18034184788</v>
      </c>
      <c r="F16" s="28"/>
      <c r="G16" s="28"/>
    </row>
    <row r="17" spans="1:7" ht="47.25" x14ac:dyDescent="0.25">
      <c r="A17" s="28"/>
      <c r="B17" s="32" t="s">
        <v>85</v>
      </c>
      <c r="C17" s="26">
        <v>790000000</v>
      </c>
      <c r="D17" s="26"/>
      <c r="E17" s="26"/>
      <c r="F17" s="28"/>
      <c r="G17" s="28"/>
    </row>
    <row r="18" spans="1:7" x14ac:dyDescent="0.25">
      <c r="A18" s="16" t="s">
        <v>15</v>
      </c>
      <c r="B18" s="20" t="s">
        <v>34</v>
      </c>
      <c r="C18" s="21"/>
      <c r="D18" s="21"/>
      <c r="E18" s="21"/>
      <c r="F18" s="23"/>
      <c r="G18" s="23"/>
    </row>
    <row r="19" spans="1:7" x14ac:dyDescent="0.25">
      <c r="A19" s="16" t="s">
        <v>27</v>
      </c>
      <c r="B19" s="20" t="s">
        <v>35</v>
      </c>
      <c r="C19" s="21"/>
      <c r="D19" s="21"/>
      <c r="E19" s="21"/>
      <c r="F19" s="23"/>
      <c r="G19" s="23"/>
    </row>
    <row r="20" spans="1:7" ht="31.5" x14ac:dyDescent="0.25">
      <c r="A20" s="16" t="s">
        <v>86</v>
      </c>
      <c r="B20" s="20" t="s">
        <v>37</v>
      </c>
      <c r="C20" s="21"/>
      <c r="D20" s="21"/>
      <c r="E20" s="21"/>
      <c r="F20" s="23"/>
      <c r="G20" s="23"/>
    </row>
    <row r="21" spans="1:7" ht="35.25" customHeight="1" x14ac:dyDescent="0.25">
      <c r="A21" s="16" t="s">
        <v>87</v>
      </c>
      <c r="B21" s="20" t="s">
        <v>88</v>
      </c>
      <c r="C21" s="21">
        <f>'54'!C33</f>
        <v>3827000000</v>
      </c>
      <c r="D21" s="21"/>
      <c r="E21" s="21"/>
      <c r="F21" s="23"/>
      <c r="G21" s="23"/>
    </row>
    <row r="22" spans="1:7" ht="31.5" x14ac:dyDescent="0.25">
      <c r="A22" s="16" t="s">
        <v>89</v>
      </c>
      <c r="B22" s="20" t="s">
        <v>90</v>
      </c>
      <c r="C22" s="21"/>
      <c r="D22" s="21"/>
      <c r="E22" s="21"/>
      <c r="F22" s="23"/>
      <c r="G22" s="23"/>
    </row>
    <row r="23" spans="1:7" ht="19.5" customHeight="1" x14ac:dyDescent="0.25">
      <c r="A23" s="16" t="s">
        <v>91</v>
      </c>
      <c r="B23" s="20" t="s">
        <v>39</v>
      </c>
      <c r="C23" s="21"/>
      <c r="D23" s="21"/>
      <c r="E23" s="21"/>
      <c r="F23" s="23"/>
      <c r="G23" s="23"/>
    </row>
    <row r="24" spans="1:7" ht="52.5" customHeight="1" x14ac:dyDescent="0.25">
      <c r="A24" s="16" t="s">
        <v>6</v>
      </c>
      <c r="B24" s="20" t="s">
        <v>92</v>
      </c>
      <c r="C24" s="21">
        <f>C25+C26+C27</f>
        <v>10671000000</v>
      </c>
      <c r="D24" s="21">
        <f t="shared" ref="D24:E24" si="4">D25+D26+D27</f>
        <v>2558957187</v>
      </c>
      <c r="E24" s="21">
        <f t="shared" si="4"/>
        <v>2558957187</v>
      </c>
      <c r="F24" s="22">
        <f t="shared" ref="F24" si="5">E24/C24</f>
        <v>0.2398048155749227</v>
      </c>
      <c r="G24" s="23"/>
    </row>
    <row r="25" spans="1:7" ht="36" customHeight="1" x14ac:dyDescent="0.25">
      <c r="A25" s="24">
        <v>1</v>
      </c>
      <c r="B25" s="25" t="s">
        <v>93</v>
      </c>
      <c r="C25" s="26">
        <v>271000000</v>
      </c>
      <c r="D25" s="26"/>
      <c r="E25" s="26"/>
      <c r="F25" s="28"/>
      <c r="G25" s="28"/>
    </row>
    <row r="26" spans="1:7" ht="36" customHeight="1" x14ac:dyDescent="0.25">
      <c r="A26" s="24">
        <v>2</v>
      </c>
      <c r="B26" s="25" t="s">
        <v>94</v>
      </c>
      <c r="C26" s="26">
        <v>10400000000</v>
      </c>
      <c r="D26" s="26">
        <f>'54'!D35</f>
        <v>2558957187</v>
      </c>
      <c r="E26" s="26">
        <f>'54'!E35</f>
        <v>2558957187</v>
      </c>
      <c r="F26" s="28"/>
      <c r="G26" s="28"/>
    </row>
    <row r="27" spans="1:7" ht="36" customHeight="1" x14ac:dyDescent="0.25">
      <c r="A27" s="24">
        <v>3</v>
      </c>
      <c r="B27" s="25" t="s">
        <v>95</v>
      </c>
      <c r="C27" s="26"/>
      <c r="D27" s="26"/>
      <c r="E27" s="26"/>
      <c r="F27" s="28"/>
      <c r="G27" s="28"/>
    </row>
    <row r="28" spans="1:7" ht="51.75" customHeight="1" x14ac:dyDescent="0.25">
      <c r="A28" s="16" t="s">
        <v>29</v>
      </c>
      <c r="B28" s="20" t="s">
        <v>132</v>
      </c>
      <c r="C28" s="21">
        <f>'54'!C36</f>
        <v>57687000000</v>
      </c>
      <c r="D28" s="21">
        <f>'54'!D36</f>
        <v>17925477702</v>
      </c>
      <c r="E28" s="21">
        <f>'54'!E36</f>
        <v>17925477702</v>
      </c>
      <c r="F28" s="22">
        <f t="shared" ref="F28" si="6">E28/C28</f>
        <v>0.31073686795985228</v>
      </c>
      <c r="G28" s="23"/>
    </row>
  </sheetData>
  <mergeCells count="9">
    <mergeCell ref="A2:G2"/>
    <mergeCell ref="A3:G3"/>
    <mergeCell ref="E1:G1"/>
    <mergeCell ref="A5:A6"/>
    <mergeCell ref="B5:B6"/>
    <mergeCell ref="C5:C6"/>
    <mergeCell ref="D5:E5"/>
    <mergeCell ref="F5:G5"/>
    <mergeCell ref="E4:G4"/>
  </mergeCells>
  <pageMargins left="0.38" right="0.2" top="0.41" bottom="0.38" header="0.3" footer="0.3"/>
  <pageSetup paperSize="9" scale="92" firstPageNumber="5" orientation="portrait" useFirstPageNumber="1" verticalDpi="0" r:id="rId1"/>
  <headerFooter>
    <oddFooter>&amp;C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51729-EEA6-483A-B9DA-17B2179E0F58}">
  <dimension ref="A1:K11"/>
  <sheetViews>
    <sheetView view="pageBreakPreview" zoomScale="130" zoomScaleNormal="100" zoomScaleSheetLayoutView="130" workbookViewId="0">
      <selection activeCell="F6" sqref="F6"/>
    </sheetView>
  </sheetViews>
  <sheetFormatPr defaultColWidth="9" defaultRowHeight="15.75" x14ac:dyDescent="0.25"/>
  <cols>
    <col min="1" max="1" width="4.7109375" style="1" customWidth="1"/>
    <col min="2" max="2" width="17" style="1" customWidth="1"/>
    <col min="3" max="3" width="13" style="1" customWidth="1"/>
    <col min="4" max="4" width="7.42578125" style="1" customWidth="1"/>
    <col min="5" max="5" width="12.7109375" style="1" customWidth="1"/>
    <col min="6" max="6" width="8.42578125" style="1" customWidth="1"/>
    <col min="7" max="7" width="9.140625" style="1" customWidth="1"/>
    <col min="8" max="8" width="7.7109375" style="1" customWidth="1"/>
    <col min="9" max="9" width="7.28515625" style="1" customWidth="1"/>
    <col min="10" max="10" width="6.42578125" style="1" customWidth="1"/>
    <col min="11" max="11" width="5.5703125" style="1" customWidth="1"/>
    <col min="12" max="16384" width="9" style="1"/>
  </cols>
  <sheetData>
    <row r="1" spans="1:11" ht="27.75" customHeight="1" x14ac:dyDescent="0.25">
      <c r="A1" s="11" t="str">
        <f>'56.1'!A1</f>
        <v>UBND PHƯỜNG BẮC KẠN</v>
      </c>
      <c r="H1" s="68" t="s">
        <v>96</v>
      </c>
      <c r="I1" s="68"/>
      <c r="J1" s="68"/>
      <c r="K1" s="68"/>
    </row>
    <row r="2" spans="1:11" ht="42" customHeight="1" x14ac:dyDescent="0.25">
      <c r="A2" s="65" t="s">
        <v>97</v>
      </c>
      <c r="B2" s="65"/>
      <c r="C2" s="65"/>
      <c r="D2" s="65"/>
      <c r="E2" s="65"/>
      <c r="F2" s="65"/>
      <c r="G2" s="65"/>
      <c r="H2" s="65"/>
      <c r="I2" s="65"/>
      <c r="J2" s="65"/>
      <c r="K2" s="65"/>
    </row>
    <row r="3" spans="1:11" ht="24.75" customHeight="1" x14ac:dyDescent="0.25">
      <c r="A3" s="66" t="str">
        <f>'56.1'!A3:G3</f>
        <v>(Kèm theo Quyết định số   507/QĐ-UBND ngày 15 /4/2026 của UBND phường Bắc Kạn)</v>
      </c>
      <c r="B3" s="66"/>
      <c r="C3" s="66"/>
      <c r="D3" s="66"/>
      <c r="E3" s="66"/>
      <c r="F3" s="66"/>
      <c r="G3" s="66"/>
      <c r="H3" s="66"/>
      <c r="I3" s="66"/>
      <c r="J3" s="66"/>
      <c r="K3" s="66"/>
    </row>
    <row r="4" spans="1:11" ht="23.25" customHeight="1" x14ac:dyDescent="0.25">
      <c r="A4" s="67" t="s">
        <v>123</v>
      </c>
      <c r="B4" s="67"/>
      <c r="C4" s="67"/>
      <c r="D4" s="67"/>
      <c r="E4" s="67"/>
      <c r="F4" s="67"/>
      <c r="G4" s="67"/>
      <c r="H4" s="67"/>
      <c r="I4" s="67"/>
      <c r="J4" s="67"/>
      <c r="K4" s="67"/>
    </row>
    <row r="5" spans="1:11" ht="62.25" customHeight="1" x14ac:dyDescent="0.25">
      <c r="A5" s="69" t="s">
        <v>1</v>
      </c>
      <c r="B5" s="69" t="s">
        <v>2</v>
      </c>
      <c r="C5" s="69" t="s">
        <v>98</v>
      </c>
      <c r="D5" s="69"/>
      <c r="E5" s="69"/>
      <c r="F5" s="69" t="s">
        <v>99</v>
      </c>
      <c r="G5" s="69"/>
      <c r="H5" s="69"/>
      <c r="I5" s="69" t="s">
        <v>100</v>
      </c>
      <c r="J5" s="69"/>
      <c r="K5" s="69"/>
    </row>
    <row r="6" spans="1:11" ht="64.5" customHeight="1" x14ac:dyDescent="0.25">
      <c r="A6" s="69"/>
      <c r="B6" s="69"/>
      <c r="C6" s="4" t="s">
        <v>101</v>
      </c>
      <c r="D6" s="4" t="s">
        <v>102</v>
      </c>
      <c r="E6" s="4" t="s">
        <v>103</v>
      </c>
      <c r="F6" s="4" t="s">
        <v>104</v>
      </c>
      <c r="G6" s="4" t="s">
        <v>105</v>
      </c>
      <c r="H6" s="4" t="s">
        <v>103</v>
      </c>
      <c r="I6" s="4" t="s">
        <v>106</v>
      </c>
      <c r="J6" s="4" t="s">
        <v>102</v>
      </c>
      <c r="K6" s="4" t="s">
        <v>103</v>
      </c>
    </row>
    <row r="7" spans="1:11" s="10" customFormat="1" ht="30" customHeight="1" x14ac:dyDescent="0.25">
      <c r="A7" s="9" t="s">
        <v>5</v>
      </c>
      <c r="B7" s="9" t="s">
        <v>6</v>
      </c>
      <c r="C7" s="9">
        <v>1</v>
      </c>
      <c r="D7" s="9">
        <v>2</v>
      </c>
      <c r="E7" s="9" t="s">
        <v>107</v>
      </c>
      <c r="F7" s="9">
        <v>4</v>
      </c>
      <c r="G7" s="9">
        <v>5</v>
      </c>
      <c r="H7" s="9" t="s">
        <v>108</v>
      </c>
      <c r="I7" s="9">
        <v>7</v>
      </c>
      <c r="J7" s="9">
        <v>8</v>
      </c>
      <c r="K7" s="9" t="s">
        <v>109</v>
      </c>
    </row>
    <row r="8" spans="1:11" ht="32.25" customHeight="1" x14ac:dyDescent="0.25">
      <c r="A8" s="6"/>
      <c r="B8" s="5" t="s">
        <v>110</v>
      </c>
      <c r="C8" s="14">
        <f>C9+C10</f>
        <v>3827000000</v>
      </c>
      <c r="D8" s="14">
        <f t="shared" ref="D8:E8" si="0">D9+D10</f>
        <v>0</v>
      </c>
      <c r="E8" s="14">
        <f t="shared" si="0"/>
        <v>3827000000</v>
      </c>
      <c r="F8" s="6"/>
      <c r="G8" s="6"/>
      <c r="H8" s="6"/>
      <c r="I8" s="6"/>
      <c r="J8" s="6"/>
      <c r="K8" s="6"/>
    </row>
    <row r="9" spans="1:11" ht="43.5" customHeight="1" x14ac:dyDescent="0.25">
      <c r="A9" s="3">
        <v>1</v>
      </c>
      <c r="B9" s="7" t="s">
        <v>32</v>
      </c>
      <c r="C9" s="6"/>
      <c r="D9" s="6"/>
      <c r="E9" s="6"/>
      <c r="F9" s="6"/>
      <c r="G9" s="6"/>
      <c r="H9" s="6"/>
      <c r="I9" s="6"/>
      <c r="J9" s="6"/>
      <c r="K9" s="6"/>
    </row>
    <row r="10" spans="1:11" ht="40.5" customHeight="1" x14ac:dyDescent="0.25">
      <c r="A10" s="3">
        <v>2</v>
      </c>
      <c r="B10" s="7" t="s">
        <v>33</v>
      </c>
      <c r="C10" s="13">
        <f>'56.1'!C21</f>
        <v>3827000000</v>
      </c>
      <c r="D10" s="6"/>
      <c r="E10" s="13">
        <f>C10-D10</f>
        <v>3827000000</v>
      </c>
      <c r="F10" s="6"/>
      <c r="G10" s="6"/>
      <c r="H10" s="6"/>
      <c r="I10" s="6"/>
      <c r="J10" s="6"/>
      <c r="K10" s="6"/>
    </row>
    <row r="11" spans="1:11" x14ac:dyDescent="0.25">
      <c r="A11" s="12"/>
    </row>
  </sheetData>
  <mergeCells count="9">
    <mergeCell ref="A2:K2"/>
    <mergeCell ref="A3:K3"/>
    <mergeCell ref="A4:K4"/>
    <mergeCell ref="H1:K1"/>
    <mergeCell ref="A5:A6"/>
    <mergeCell ref="B5:B6"/>
    <mergeCell ref="C5:E5"/>
    <mergeCell ref="F5:H5"/>
    <mergeCell ref="I5:K5"/>
  </mergeCells>
  <pageMargins left="0.33" right="0.2" top="0.49" bottom="0.53" header="0.3" footer="0.3"/>
  <pageSetup paperSize="9" scale="91" firstPageNumber="6" orientation="portrait" useFirstPageNumber="1" verticalDpi="0" r:id="rId1"/>
  <headerFooter>
    <oddFooter>&amp;C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42AFB0-EE5B-4DBD-837F-000F7949CF9F}">
  <dimension ref="A1:E14"/>
  <sheetViews>
    <sheetView view="pageBreakPreview" zoomScaleNormal="100" zoomScaleSheetLayoutView="100" workbookViewId="0">
      <selection activeCell="D14" sqref="D14"/>
    </sheetView>
  </sheetViews>
  <sheetFormatPr defaultColWidth="8.42578125" defaultRowHeight="15.75" x14ac:dyDescent="0.25"/>
  <cols>
    <col min="1" max="1" width="7.28515625" style="1" customWidth="1"/>
    <col min="2" max="2" width="31" style="1" customWidth="1"/>
    <col min="3" max="5" width="14.140625" style="1" customWidth="1"/>
    <col min="6" max="16384" width="8.42578125" style="1"/>
  </cols>
  <sheetData>
    <row r="1" spans="1:5" ht="31.5" customHeight="1" x14ac:dyDescent="0.25">
      <c r="A1" s="2" t="str">
        <f>'56,2'!A1</f>
        <v>UBND PHƯỜNG BẮC KẠN</v>
      </c>
      <c r="D1" s="68" t="s">
        <v>111</v>
      </c>
      <c r="E1" s="68"/>
    </row>
    <row r="2" spans="1:5" ht="42.75" customHeight="1" x14ac:dyDescent="0.25">
      <c r="A2" s="65" t="s">
        <v>133</v>
      </c>
      <c r="B2" s="65"/>
      <c r="C2" s="65"/>
      <c r="D2" s="65"/>
      <c r="E2" s="65"/>
    </row>
    <row r="3" spans="1:5" ht="21.75" customHeight="1" x14ac:dyDescent="0.25">
      <c r="A3" s="66" t="str">
        <f>'56,2'!A3:K3</f>
        <v>(Kèm theo Quyết định số   507/QĐ-UBND ngày 15 /4/2026 của UBND phường Bắc Kạn)</v>
      </c>
      <c r="B3" s="66"/>
      <c r="C3" s="66"/>
      <c r="D3" s="66"/>
      <c r="E3" s="66"/>
    </row>
    <row r="4" spans="1:5" ht="20.25" customHeight="1" x14ac:dyDescent="0.25">
      <c r="A4" s="67" t="s">
        <v>123</v>
      </c>
      <c r="B4" s="67"/>
      <c r="C4" s="67"/>
      <c r="D4" s="67"/>
      <c r="E4" s="67"/>
    </row>
    <row r="5" spans="1:5" ht="19.5" customHeight="1" x14ac:dyDescent="0.25">
      <c r="A5" s="69" t="s">
        <v>1</v>
      </c>
      <c r="B5" s="69" t="s">
        <v>2</v>
      </c>
      <c r="C5" s="69" t="s">
        <v>110</v>
      </c>
      <c r="D5" s="69" t="s">
        <v>112</v>
      </c>
      <c r="E5" s="69"/>
    </row>
    <row r="6" spans="1:5" ht="38.25" customHeight="1" x14ac:dyDescent="0.25">
      <c r="A6" s="69"/>
      <c r="B6" s="69"/>
      <c r="C6" s="69"/>
      <c r="D6" s="4" t="s">
        <v>113</v>
      </c>
      <c r="E6" s="4" t="s">
        <v>114</v>
      </c>
    </row>
    <row r="7" spans="1:5" s="10" customFormat="1" ht="19.5" customHeight="1" x14ac:dyDescent="0.25">
      <c r="A7" s="9" t="s">
        <v>5</v>
      </c>
      <c r="B7" s="9" t="s">
        <v>6</v>
      </c>
      <c r="C7" s="9" t="s">
        <v>115</v>
      </c>
      <c r="D7" s="9">
        <v>2</v>
      </c>
      <c r="E7" s="9">
        <v>3</v>
      </c>
    </row>
    <row r="8" spans="1:5" ht="24" customHeight="1" x14ac:dyDescent="0.25">
      <c r="A8" s="6"/>
      <c r="B8" s="5" t="s">
        <v>110</v>
      </c>
      <c r="C8" s="8" t="s">
        <v>134</v>
      </c>
      <c r="D8" s="6"/>
      <c r="E8" s="6"/>
    </row>
    <row r="9" spans="1:5" ht="26.25" customHeight="1" x14ac:dyDescent="0.25">
      <c r="A9" s="3">
        <v>1</v>
      </c>
      <c r="B9" s="7" t="s">
        <v>116</v>
      </c>
      <c r="C9" s="6"/>
      <c r="D9" s="6"/>
      <c r="E9" s="6"/>
    </row>
    <row r="10" spans="1:5" ht="39.75" customHeight="1" x14ac:dyDescent="0.25">
      <c r="A10" s="3">
        <v>2</v>
      </c>
      <c r="B10" s="7" t="s">
        <v>117</v>
      </c>
      <c r="C10" s="6"/>
      <c r="D10" s="6"/>
      <c r="E10" s="6"/>
    </row>
    <row r="11" spans="1:5" ht="40.5" customHeight="1" x14ac:dyDescent="0.25">
      <c r="A11" s="3">
        <v>3</v>
      </c>
      <c r="B11" s="7" t="s">
        <v>118</v>
      </c>
      <c r="C11" s="6"/>
      <c r="D11" s="6"/>
      <c r="E11" s="6"/>
    </row>
    <row r="12" spans="1:5" ht="24.75" customHeight="1" x14ac:dyDescent="0.25">
      <c r="A12" s="3">
        <v>4</v>
      </c>
      <c r="B12" s="7" t="s">
        <v>119</v>
      </c>
      <c r="C12" s="6"/>
      <c r="D12" s="6"/>
      <c r="E12" s="6"/>
    </row>
    <row r="13" spans="1:5" ht="42" customHeight="1" x14ac:dyDescent="0.25">
      <c r="A13" s="3">
        <v>5</v>
      </c>
      <c r="B13" s="7" t="s">
        <v>120</v>
      </c>
      <c r="C13" s="6"/>
      <c r="D13" s="6"/>
      <c r="E13" s="6"/>
    </row>
    <row r="14" spans="1:5" ht="42" customHeight="1" x14ac:dyDescent="0.25">
      <c r="A14" s="3">
        <v>6</v>
      </c>
      <c r="B14" s="7" t="s">
        <v>121</v>
      </c>
      <c r="C14" s="6"/>
      <c r="D14" s="6"/>
      <c r="E14" s="6"/>
    </row>
  </sheetData>
  <mergeCells count="8">
    <mergeCell ref="D1:E1"/>
    <mergeCell ref="A3:E3"/>
    <mergeCell ref="A4:E4"/>
    <mergeCell ref="A5:A6"/>
    <mergeCell ref="B5:B6"/>
    <mergeCell ref="C5:C6"/>
    <mergeCell ref="D5:E5"/>
    <mergeCell ref="A2:E2"/>
  </mergeCells>
  <pageMargins left="0.66" right="0.45" top="0.63" bottom="0.75" header="0.3" footer="0.3"/>
  <pageSetup paperSize="9" firstPageNumber="7" orientation="portrait" useFirstPageNumber="1" verticalDpi="0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18</vt:i4>
      </vt:variant>
    </vt:vector>
  </HeadingPairs>
  <TitlesOfParts>
    <vt:vector size="23" baseType="lpstr">
      <vt:lpstr>54</vt:lpstr>
      <vt:lpstr>55</vt:lpstr>
      <vt:lpstr>56.1</vt:lpstr>
      <vt:lpstr>56,2</vt:lpstr>
      <vt:lpstr>56.3</vt:lpstr>
      <vt:lpstr>'54'!chuong_pl_82</vt:lpstr>
      <vt:lpstr>'54'!chuong_pl_82_name</vt:lpstr>
      <vt:lpstr>'54'!chuong_pl_82_name_name</vt:lpstr>
      <vt:lpstr>'55'!chuong_pl_83</vt:lpstr>
      <vt:lpstr>'55'!chuong_pl_83_name</vt:lpstr>
      <vt:lpstr>'55'!chuong_pl_83_name_name</vt:lpstr>
      <vt:lpstr>'56.1'!chuong_pl_84</vt:lpstr>
      <vt:lpstr>'56.1'!chuong_pl_84_name</vt:lpstr>
      <vt:lpstr>'56.1'!chuong_pl_84_name_name</vt:lpstr>
      <vt:lpstr>'56,2'!chuong_pl_85</vt:lpstr>
      <vt:lpstr>'56,2'!chuong_pl_85_name</vt:lpstr>
      <vt:lpstr>'56.3'!chuong_pl_86</vt:lpstr>
      <vt:lpstr>'56.3'!chuong_pl_86_name</vt:lpstr>
      <vt:lpstr>'56.3'!chuong_pl_86_name_name</vt:lpstr>
      <vt:lpstr>'54'!Print_Area</vt:lpstr>
      <vt:lpstr>'55'!Print_Area</vt:lpstr>
      <vt:lpstr>'54'!Print_Titles</vt:lpstr>
      <vt:lpstr>'55'!Print_Titles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lastPrinted>2026-04-15T05:04:47Z</cp:lastPrinted>
  <dcterms:created xsi:type="dcterms:W3CDTF">2015-06-05T18:17:20Z</dcterms:created>
  <dcterms:modified xsi:type="dcterms:W3CDTF">2026-04-20T07:23:53Z</dcterms:modified>
</cp:coreProperties>
</file>